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2120" windowHeight="80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<sst xmlns="http://schemas.openxmlformats.org/spreadsheetml/2006/main" count="476" uniqueCount="210">
  <si>
    <t>Цена</t>
  </si>
  <si>
    <t>Белки</t>
  </si>
  <si>
    <t>Жиры</t>
  </si>
  <si>
    <t>Углеводы</t>
  </si>
  <si>
    <t xml:space="preserve">Завтрак </t>
  </si>
  <si>
    <t>200</t>
  </si>
  <si>
    <t>150</t>
  </si>
  <si>
    <t>Итого</t>
  </si>
  <si>
    <t>2 Завтрак</t>
  </si>
  <si>
    <t>Обед</t>
  </si>
  <si>
    <t>75</t>
  </si>
  <si>
    <t>Хлеб "Рябинушка"</t>
  </si>
  <si>
    <t>Полдник</t>
  </si>
  <si>
    <t>Ужин</t>
  </si>
  <si>
    <t>1/20</t>
  </si>
  <si>
    <t>Итого за день</t>
  </si>
  <si>
    <t xml:space="preserve">2 Завтрак </t>
  </si>
  <si>
    <t xml:space="preserve">Полдник </t>
  </si>
  <si>
    <t>Завтрак</t>
  </si>
  <si>
    <t xml:space="preserve">2 завтрак </t>
  </si>
  <si>
    <t xml:space="preserve">Молоко кипяченое </t>
  </si>
  <si>
    <t>сад</t>
  </si>
  <si>
    <t>ясли</t>
  </si>
  <si>
    <t>697./04</t>
  </si>
  <si>
    <t>№ рец.</t>
  </si>
  <si>
    <t>698./04</t>
  </si>
  <si>
    <t>Кисель</t>
  </si>
  <si>
    <t>Макароны отварные</t>
  </si>
  <si>
    <t>510./04</t>
  </si>
  <si>
    <t>516./04</t>
  </si>
  <si>
    <t>60</t>
  </si>
  <si>
    <t>180</t>
  </si>
  <si>
    <t>ТТК-305</t>
  </si>
  <si>
    <t xml:space="preserve">Какао с молоком </t>
  </si>
  <si>
    <t>Прием пищи, наименование блюда</t>
  </si>
  <si>
    <t xml:space="preserve">Масса порции </t>
  </si>
  <si>
    <t>Пищевые вещества (г)</t>
  </si>
  <si>
    <t>Энерг. ценность (ккал)</t>
  </si>
  <si>
    <t>Витамины (мг)</t>
  </si>
  <si>
    <t>Минеральные вещества (мг)</t>
  </si>
  <si>
    <t>С</t>
  </si>
  <si>
    <t>Ca</t>
  </si>
  <si>
    <t>Fe</t>
  </si>
  <si>
    <t>2,4 группа</t>
  </si>
  <si>
    <t xml:space="preserve">ИТОГО ЗА НЕДЕЛЮ:                                    </t>
  </si>
  <si>
    <t>В среднем в день</t>
  </si>
  <si>
    <r>
      <t>В</t>
    </r>
    <r>
      <rPr>
        <vertAlign val="subscript"/>
        <sz val="10"/>
        <rFont val="Times New Roman"/>
        <family val="1"/>
      </rPr>
      <t>2</t>
    </r>
  </si>
  <si>
    <t>Хлеб "Дарницкий"</t>
  </si>
  <si>
    <t>648./04</t>
  </si>
  <si>
    <t>В.П. Гусева</t>
  </si>
  <si>
    <t>395/10</t>
  </si>
  <si>
    <t>707./04</t>
  </si>
  <si>
    <t xml:space="preserve">Кофейный напиток с молоком </t>
  </si>
  <si>
    <t xml:space="preserve">Генеральный директор                                                                                                                     </t>
  </si>
  <si>
    <t>337./04</t>
  </si>
  <si>
    <t>Яйцо вареное</t>
  </si>
  <si>
    <t>1 шт</t>
  </si>
  <si>
    <t>3./04</t>
  </si>
  <si>
    <r>
      <t>В</t>
    </r>
    <r>
      <rPr>
        <vertAlign val="subscript"/>
        <sz val="10"/>
        <rFont val="Times New Roman"/>
        <family val="1"/>
      </rPr>
      <t>1</t>
    </r>
  </si>
  <si>
    <t xml:space="preserve">УТВЕРЖДАЮ:        </t>
  </si>
  <si>
    <t>Главный специалист отдела</t>
  </si>
  <si>
    <t>дошкольного образования</t>
  </si>
  <si>
    <t>130</t>
  </si>
  <si>
    <t>1/46,4</t>
  </si>
  <si>
    <t>1/40,6</t>
  </si>
  <si>
    <t>161./04</t>
  </si>
  <si>
    <t xml:space="preserve">Экономист по ценам                                                                                                  </t>
  </si>
  <si>
    <t>20/5</t>
  </si>
  <si>
    <t>ТТК-475</t>
  </si>
  <si>
    <t>Чай полусладкий</t>
  </si>
  <si>
    <t>200/3</t>
  </si>
  <si>
    <t>150/3</t>
  </si>
  <si>
    <t>Каша гречневая вязкая</t>
  </si>
  <si>
    <t>100</t>
  </si>
  <si>
    <t>50</t>
  </si>
  <si>
    <t>520./04</t>
  </si>
  <si>
    <t>Картофельное пюре</t>
  </si>
  <si>
    <t>ТТК-315</t>
  </si>
  <si>
    <t>Фатхуллина Г.А.</t>
  </si>
  <si>
    <t>53</t>
  </si>
  <si>
    <t>150/5</t>
  </si>
  <si>
    <t>Простокваша</t>
  </si>
  <si>
    <t xml:space="preserve">Зам. директора по производству и качеству                                                              </t>
  </si>
  <si>
    <t>Г.Н. Мартынова</t>
  </si>
  <si>
    <t>340/04</t>
  </si>
  <si>
    <t xml:space="preserve">Омлет натуральный </t>
  </si>
  <si>
    <t>Н.В. Журавлева</t>
  </si>
  <si>
    <t>Сок фруктовый разливной</t>
  </si>
  <si>
    <t>60/30</t>
  </si>
  <si>
    <t>2./04</t>
  </si>
  <si>
    <t>Бутерброд с повидлом</t>
  </si>
  <si>
    <t>Бутерброд с маслом с сыром</t>
  </si>
  <si>
    <t>ТТК-131</t>
  </si>
  <si>
    <t>Зразы "Школьные"</t>
  </si>
  <si>
    <t>40</t>
  </si>
  <si>
    <t>30/10/5</t>
  </si>
  <si>
    <t>Чай с сахаром с молоком</t>
  </si>
  <si>
    <t>50/50</t>
  </si>
  <si>
    <t>150/15</t>
  </si>
  <si>
    <t>685/04</t>
  </si>
  <si>
    <t>Чай с сахаром</t>
  </si>
  <si>
    <t>100/15</t>
  </si>
  <si>
    <t>286/10</t>
  </si>
  <si>
    <t>Тефтели с соусом</t>
  </si>
  <si>
    <t>200/5</t>
  </si>
  <si>
    <t>возраст детей</t>
  </si>
  <si>
    <t>энергетическая ценность, ккал</t>
  </si>
  <si>
    <t>белки, г</t>
  </si>
  <si>
    <t>жиры,г</t>
  </si>
  <si>
    <t>углеводы, г</t>
  </si>
  <si>
    <t>3-7 лет</t>
  </si>
  <si>
    <t>до 3 лет</t>
  </si>
  <si>
    <t>30/5/5</t>
  </si>
  <si>
    <t>ТТК-1024</t>
  </si>
  <si>
    <t>Чай с сахаром с лимоном</t>
  </si>
  <si>
    <t>200/7</t>
  </si>
  <si>
    <t>150/7</t>
  </si>
  <si>
    <t>требования к устройству, содержанию и организации режима работы в дошкольных организациях"</t>
  </si>
  <si>
    <t>Молоко кипяченое с печеньем сахарным в ассортименте</t>
  </si>
  <si>
    <t>Зам. начальника производственного отдела</t>
  </si>
  <si>
    <t>ТТК-62</t>
  </si>
  <si>
    <t>Салат из отварной свеклы</t>
  </si>
  <si>
    <t>437/04</t>
  </si>
  <si>
    <t xml:space="preserve">Гуляш из говядины </t>
  </si>
  <si>
    <t>25/25</t>
  </si>
  <si>
    <t>110./04</t>
  </si>
  <si>
    <t xml:space="preserve">Борщ из свежей капусты с картофелем со сметаной </t>
  </si>
  <si>
    <t>Компот "Фруктовый" из кураги</t>
  </si>
  <si>
    <t>Л.Р. Загидуллина</t>
  </si>
  <si>
    <t>Напиток "Фруктовый" из сухофруктов полусладкий</t>
  </si>
  <si>
    <t>ТТК-106н</t>
  </si>
  <si>
    <t>20/5/5</t>
  </si>
  <si>
    <t>311./04</t>
  </si>
  <si>
    <t>Каша молочная манная (жидкая) с маслом</t>
  </si>
  <si>
    <t>Компот полусладкий из изюма</t>
  </si>
  <si>
    <t>ТТК-623</t>
  </si>
  <si>
    <t xml:space="preserve">Картофельное пюре </t>
  </si>
  <si>
    <t>43./04</t>
  </si>
  <si>
    <t>Салат из свежей капусты</t>
  </si>
  <si>
    <t>160</t>
  </si>
  <si>
    <t>200/15</t>
  </si>
  <si>
    <t>Десерт фруктовый "Яблоко"</t>
  </si>
  <si>
    <t>ТТК-456</t>
  </si>
  <si>
    <t>Салат из моркови и кураги</t>
  </si>
  <si>
    <t>137./04</t>
  </si>
  <si>
    <t>Суп картофельный с мясными фрикадельками</t>
  </si>
  <si>
    <t>200/25</t>
  </si>
  <si>
    <t>150/25</t>
  </si>
  <si>
    <t>11 группа: сады № 28, 30, 34, 40, 50, 51, 52, 54, 69, 70, 93, 103, 110</t>
  </si>
  <si>
    <t>12 группа: сады № 7, 12, 14, 18, 21, 29, 31, 35, 39, 46, 97, 106, 115</t>
  </si>
  <si>
    <t>14 группа: сады № 10, 17, 20, 26, 49, 64, 72, 73, 75, 92, 96, 105, 120</t>
  </si>
  <si>
    <t>17 группа: сады № 41, 44, 53, 61, 78, 80, 83, 94, 98, 104, 111, 114, 123</t>
  </si>
  <si>
    <t>18 группа: сады № 8, 9, 16, 27, 62, 65, 66, 82, 86, 108, 109, 118, 121</t>
  </si>
  <si>
    <t>ТТК-66</t>
  </si>
  <si>
    <t>Салат "Солнышко"</t>
  </si>
  <si>
    <t>Ацидофилин</t>
  </si>
  <si>
    <t>Суп - лапша домашняя с мякотью птицы</t>
  </si>
  <si>
    <t>148./04</t>
  </si>
  <si>
    <t>510/04</t>
  </si>
  <si>
    <t>Каша ячневая вязкая</t>
  </si>
  <si>
    <t>30/5</t>
  </si>
  <si>
    <t>ТТК-53</t>
  </si>
  <si>
    <t xml:space="preserve">Мякоть птицы тушеная в соусе </t>
  </si>
  <si>
    <t>Бутерброд  с маслом</t>
  </si>
  <si>
    <t>139./04</t>
  </si>
  <si>
    <t xml:space="preserve">Суп картофельный с бобовыми (горох) </t>
  </si>
  <si>
    <t>Каша рисовая вязкая</t>
  </si>
  <si>
    <t>131/04</t>
  </si>
  <si>
    <t>311/04</t>
  </si>
  <si>
    <t>Каша молочная "Геркулесовая" (жидкая) с маслом</t>
  </si>
  <si>
    <t>45./04</t>
  </si>
  <si>
    <t xml:space="preserve">Салат из квашеной капусты  </t>
  </si>
  <si>
    <t>311/04.</t>
  </si>
  <si>
    <t>Каша молочная кукурузная (жидкая) с маслом</t>
  </si>
  <si>
    <t>78./04</t>
  </si>
  <si>
    <t xml:space="preserve">Икра морковная </t>
  </si>
  <si>
    <t>Суп молочный с пшеном</t>
  </si>
  <si>
    <t>ТТК-1025</t>
  </si>
  <si>
    <t>Салат "Радужный" (зеленый горошек)</t>
  </si>
  <si>
    <t>ТТК-227</t>
  </si>
  <si>
    <t>Биточки "Рябушка"</t>
  </si>
  <si>
    <t>121,91 руб./день - сад</t>
  </si>
  <si>
    <t>96,79 руб./день - ясли</t>
  </si>
  <si>
    <t xml:space="preserve">Рекомендуемые нормы физиологических потребностей для детей с 3 до 7 лет в пищевых веществах и энергии согласно СанПиН 2.3/2.4.3590-20 "Санитарно - эпидемиологические </t>
  </si>
  <si>
    <t xml:space="preserve">    ПРИМЕРНОЕ НЕДЕЛЬНОЕ МЕНЮ ДЛЯ ОБЩЕРАЗВИВАЮЩИХ ДЕТСКИХ САДОВ С 18.01.2021 г по 22.01.2021 г    </t>
  </si>
  <si>
    <t>ПОНЕДЕЛЬНИК  18.01</t>
  </si>
  <si>
    <t>ВТОРНИК 19.01</t>
  </si>
  <si>
    <t>СРЕДА 20.01</t>
  </si>
  <si>
    <t>ЧЕТВЕРГ 21.01</t>
  </si>
  <si>
    <t>ПЯТНИЦА 22.01</t>
  </si>
  <si>
    <t>110</t>
  </si>
  <si>
    <t>140</t>
  </si>
  <si>
    <t>ТТК-385</t>
  </si>
  <si>
    <t>Булочка «Огонек»</t>
  </si>
  <si>
    <t>160/22</t>
  </si>
  <si>
    <t>120/11.</t>
  </si>
  <si>
    <t>240/10</t>
  </si>
  <si>
    <t>Рассольник "Ленинградский"со сметаной</t>
  </si>
  <si>
    <t>ТТК-734</t>
  </si>
  <si>
    <t xml:space="preserve">Биточки рыбные "Морячка" </t>
  </si>
  <si>
    <t>ТТК-394</t>
  </si>
  <si>
    <t>Запеканка картофельная  с мясом птицы с маслом</t>
  </si>
  <si>
    <t>180/3</t>
  </si>
  <si>
    <t>ТТК-966 к</t>
  </si>
  <si>
    <t>Запеканка из творога «Гулливер» со сгущенным молоком</t>
  </si>
  <si>
    <t>150/10</t>
  </si>
  <si>
    <t>Пудинг из творога с яблоками с соусом молочным сладким</t>
  </si>
  <si>
    <t>Десерт фруктовый "Апельсин"</t>
  </si>
  <si>
    <t>139</t>
  </si>
  <si>
    <t>30/5/10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</si>
</sst>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;[Red]0.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8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11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7"/>
      <name val="Times New Roman"/>
      <family val="1"/>
    </font>
    <font>
      <vertAlign val="subscript"/>
      <sz val="10"/>
      <name val="Times New Roman"/>
      <family val="1"/>
    </font>
    <font>
      <sz val="13"/>
      <name val="Times New Roman"/>
      <family val="1"/>
    </font>
    <font>
      <sz val="9"/>
      <color indexed="10"/>
      <name val="Times New Roman"/>
      <family val="1"/>
    </font>
    <font>
      <sz val="9"/>
      <name val="Arial Cyr"/>
      <family val="2"/>
    </font>
    <font>
      <u val="single"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6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1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6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49" fontId="6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center" wrapText="1"/>
    </xf>
    <xf numFmtId="2" fontId="10" fillId="0" borderId="10" xfId="53" applyNumberFormat="1" applyFont="1" applyFill="1" applyBorder="1" applyAlignment="1">
      <alignment horizontal="center" vertical="center"/>
      <protection/>
    </xf>
    <xf numFmtId="2" fontId="10" fillId="0" borderId="10" xfId="0" applyNumberFormat="1" applyFont="1" applyBorder="1" applyAlignment="1">
      <alignment horizontal="center" vertical="center"/>
    </xf>
    <xf numFmtId="2" fontId="10" fillId="0" borderId="10" xfId="53" applyNumberFormat="1" applyFont="1" applyBorder="1" applyAlignment="1">
      <alignment horizontal="center" vertical="center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2" fontId="10" fillId="0" borderId="10" xfId="54" applyNumberFormat="1" applyFont="1" applyFill="1" applyBorder="1" applyAlignment="1">
      <alignment horizontal="center" vertical="center"/>
      <protection/>
    </xf>
    <xf numFmtId="2" fontId="16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" fontId="10" fillId="0" borderId="10" xfId="54" applyNumberFormat="1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2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7" fillId="0" borderId="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9" fillId="0" borderId="12" xfId="0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top" wrapText="1"/>
    </xf>
    <xf numFmtId="49" fontId="10" fillId="0" borderId="12" xfId="0" applyNumberFormat="1" applyFont="1" applyFill="1" applyBorder="1" applyAlignment="1">
      <alignment horizontal="center" vertical="center" wrapText="1"/>
    </xf>
    <xf numFmtId="2" fontId="10" fillId="0" borderId="12" xfId="53" applyNumberFormat="1" applyFont="1" applyFill="1" applyBorder="1" applyAlignment="1">
      <alignment horizontal="center" vertical="center"/>
      <protection/>
    </xf>
    <xf numFmtId="49" fontId="6" fillId="0" borderId="12" xfId="0" applyNumberFormat="1" applyFont="1" applyFill="1" applyBorder="1" applyAlignment="1">
      <alignment vertical="top" wrapText="1"/>
    </xf>
    <xf numFmtId="2" fontId="10" fillId="0" borderId="12" xfId="54" applyNumberFormat="1" applyFont="1" applyFill="1" applyBorder="1" applyAlignment="1">
      <alignment horizontal="center" vertical="center"/>
      <protection/>
    </xf>
    <xf numFmtId="2" fontId="10" fillId="0" borderId="12" xfId="0" applyNumberFormat="1" applyFont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2" fontId="10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2" fontId="7" fillId="0" borderId="12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0" fillId="24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center" vertical="top" wrapText="1"/>
    </xf>
    <xf numFmtId="2" fontId="6" fillId="0" borderId="18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wrapText="1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2" fontId="8" fillId="0" borderId="0" xfId="0" applyNumberFormat="1" applyFont="1" applyFill="1" applyAlignment="1">
      <alignment horizontal="center" vertical="center"/>
    </xf>
    <xf numFmtId="2" fontId="10" fillId="0" borderId="16" xfId="54" applyNumberFormat="1" applyFont="1" applyFill="1" applyBorder="1" applyAlignment="1">
      <alignment horizontal="center" vertical="center"/>
      <protection/>
    </xf>
    <xf numFmtId="0" fontId="10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6" fillId="0" borderId="19" xfId="0" applyFont="1" applyFill="1" applyBorder="1" applyAlignment="1">
      <alignment vertical="top" wrapText="1"/>
    </xf>
    <xf numFmtId="49" fontId="10" fillId="0" borderId="15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Border="1" applyAlignment="1">
      <alignment/>
    </xf>
    <xf numFmtId="2" fontId="10" fillId="0" borderId="15" xfId="53" applyNumberFormat="1" applyFont="1" applyFill="1" applyBorder="1" applyAlignment="1">
      <alignment horizontal="center" vertical="center"/>
      <protection/>
    </xf>
    <xf numFmtId="2" fontId="10" fillId="0" borderId="15" xfId="0" applyNumberFormat="1" applyFont="1" applyFill="1" applyBorder="1" applyAlignment="1">
      <alignment horizontal="center" vertical="center"/>
    </xf>
    <xf numFmtId="0" fontId="9" fillId="22" borderId="10" xfId="0" applyFont="1" applyFill="1" applyBorder="1" applyAlignment="1">
      <alignment horizontal="center"/>
    </xf>
    <xf numFmtId="0" fontId="9" fillId="22" borderId="12" xfId="0" applyFont="1" applyFill="1" applyBorder="1" applyAlignment="1">
      <alignment horizontal="center"/>
    </xf>
    <xf numFmtId="0" fontId="13" fillId="22" borderId="10" xfId="0" applyFont="1" applyFill="1" applyBorder="1" applyAlignment="1">
      <alignment horizontal="center" vertical="distributed"/>
    </xf>
    <xf numFmtId="49" fontId="9" fillId="22" borderId="10" xfId="0" applyNumberFormat="1" applyFont="1" applyFill="1" applyBorder="1" applyAlignment="1">
      <alignment horizontal="center"/>
    </xf>
    <xf numFmtId="0" fontId="9" fillId="22" borderId="10" xfId="0" applyFont="1" applyFill="1" applyBorder="1" applyAlignment="1">
      <alignment horizontal="center" wrapText="1"/>
    </xf>
    <xf numFmtId="14" fontId="9" fillId="22" borderId="10" xfId="0" applyNumberFormat="1" applyFont="1" applyFill="1" applyBorder="1" applyAlignment="1">
      <alignment horizontal="center" wrapText="1"/>
    </xf>
    <xf numFmtId="49" fontId="6" fillId="0" borderId="20" xfId="0" applyNumberFormat="1" applyFont="1" applyFill="1" applyBorder="1" applyAlignment="1">
      <alignment vertical="top" wrapText="1"/>
    </xf>
    <xf numFmtId="49" fontId="10" fillId="0" borderId="2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49" fontId="16" fillId="0" borderId="1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 vertical="center"/>
    </xf>
    <xf numFmtId="2" fontId="10" fillId="0" borderId="20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0" fontId="0" fillId="26" borderId="0" xfId="0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4" xfId="53" applyNumberFormat="1" applyFont="1" applyFill="1" applyBorder="1" applyAlignment="1">
      <alignment horizontal="center" vertical="center"/>
      <protection/>
    </xf>
    <xf numFmtId="2" fontId="10" fillId="0" borderId="21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2" fontId="10" fillId="0" borderId="22" xfId="0" applyNumberFormat="1" applyFont="1" applyBorder="1" applyAlignment="1">
      <alignment horizontal="center" vertical="center"/>
    </xf>
    <xf numFmtId="2" fontId="10" fillId="0" borderId="12" xfId="53" applyNumberFormat="1" applyFont="1" applyBorder="1" applyAlignment="1">
      <alignment horizontal="center" vertical="center"/>
      <protection/>
    </xf>
    <xf numFmtId="2" fontId="10" fillId="0" borderId="16" xfId="53" applyNumberFormat="1" applyFont="1" applyBorder="1" applyAlignment="1">
      <alignment horizontal="center" vertical="center"/>
      <protection/>
    </xf>
    <xf numFmtId="0" fontId="9" fillId="22" borderId="15" xfId="0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vertical="top" wrapText="1"/>
    </xf>
    <xf numFmtId="2" fontId="10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172" fontId="6" fillId="0" borderId="11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6" fillId="0" borderId="23" xfId="0" applyNumberFormat="1" applyFont="1" applyFill="1" applyBorder="1" applyAlignment="1">
      <alignment vertical="top" wrapText="1"/>
    </xf>
    <xf numFmtId="49" fontId="10" fillId="0" borderId="22" xfId="0" applyNumberFormat="1" applyFont="1" applyFill="1" applyBorder="1" applyAlignment="1">
      <alignment horizontal="center" vertical="center" wrapText="1"/>
    </xf>
    <xf numFmtId="2" fontId="10" fillId="0" borderId="22" xfId="0" applyNumberFormat="1" applyFont="1" applyFill="1" applyBorder="1" applyAlignment="1">
      <alignment horizontal="center" vertical="center" wrapText="1"/>
    </xf>
    <xf numFmtId="0" fontId="9" fillId="22" borderId="12" xfId="0" applyFont="1" applyFill="1" applyBorder="1" applyAlignment="1">
      <alignment horizontal="center" wrapText="1"/>
    </xf>
    <xf numFmtId="2" fontId="10" fillId="0" borderId="24" xfId="53" applyNumberFormat="1" applyFont="1" applyFill="1" applyBorder="1" applyAlignment="1">
      <alignment horizontal="center" vertical="center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2" xfId="0" applyFont="1" applyFill="1" applyBorder="1" applyAlignment="1">
      <alignment vertical="top" wrapText="1"/>
    </xf>
    <xf numFmtId="49" fontId="10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vertical="top" wrapText="1"/>
    </xf>
    <xf numFmtId="2" fontId="10" fillId="0" borderId="10" xfId="53" applyNumberFormat="1" applyFont="1" applyFill="1" applyBorder="1" applyAlignment="1">
      <alignment horizontal="center" vertical="center"/>
      <protection/>
    </xf>
    <xf numFmtId="0" fontId="9" fillId="22" borderId="12" xfId="0" applyFont="1" applyFill="1" applyBorder="1" applyAlignment="1">
      <alignment horizontal="center"/>
    </xf>
    <xf numFmtId="0" fontId="9" fillId="22" borderId="10" xfId="0" applyFont="1" applyFill="1" applyBorder="1" applyAlignment="1">
      <alignment horizontal="center"/>
    </xf>
    <xf numFmtId="2" fontId="10" fillId="0" borderId="10" xfId="54" applyNumberFormat="1" applyFont="1" applyFill="1" applyBorder="1" applyAlignment="1">
      <alignment horizontal="center" vertical="center"/>
      <protection/>
    </xf>
    <xf numFmtId="2" fontId="10" fillId="0" borderId="12" xfId="0" applyNumberFormat="1" applyFont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 vertical="center"/>
    </xf>
    <xf numFmtId="0" fontId="9" fillId="22" borderId="12" xfId="0" applyFont="1" applyFill="1" applyBorder="1" applyAlignment="1">
      <alignment horizontal="center" vertical="center" wrapText="1"/>
    </xf>
    <xf numFmtId="2" fontId="10" fillId="27" borderId="10" xfId="0" applyNumberFormat="1" applyFont="1" applyFill="1" applyBorder="1" applyAlignment="1">
      <alignment horizontal="center" vertical="center" wrapText="1"/>
    </xf>
    <xf numFmtId="2" fontId="10" fillId="27" borderId="1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10" fillId="27" borderId="10" xfId="0" applyNumberFormat="1" applyFont="1" applyFill="1" applyBorder="1" applyAlignment="1">
      <alignment horizontal="center" vertical="center" wrapText="1"/>
    </xf>
    <xf numFmtId="2" fontId="10" fillId="27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22" borderId="20" xfId="0" applyFont="1" applyFill="1" applyBorder="1" applyAlignment="1">
      <alignment horizontal="center"/>
    </xf>
    <xf numFmtId="0" fontId="9" fillId="22" borderId="20" xfId="0" applyFont="1" applyFill="1" applyBorder="1" applyAlignment="1">
      <alignment horizontal="center" vertical="center" wrapText="1"/>
    </xf>
    <xf numFmtId="49" fontId="9" fillId="24" borderId="10" xfId="0" applyNumberFormat="1" applyFont="1" applyFill="1" applyBorder="1" applyAlignment="1">
      <alignment horizontal="center"/>
    </xf>
    <xf numFmtId="0" fontId="9" fillId="22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49" fontId="9" fillId="24" borderId="12" xfId="0" applyNumberFormat="1" applyFont="1" applyFill="1" applyBorder="1" applyAlignment="1">
      <alignment horizontal="center"/>
    </xf>
    <xf numFmtId="0" fontId="9" fillId="22" borderId="1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6" fillId="0" borderId="17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left" vertical="center"/>
    </xf>
    <xf numFmtId="1" fontId="6" fillId="0" borderId="14" xfId="0" applyNumberFormat="1" applyFont="1" applyFill="1" applyBorder="1" applyAlignment="1">
      <alignment horizontal="center"/>
    </xf>
    <xf numFmtId="1" fontId="6" fillId="0" borderId="28" xfId="0" applyNumberFormat="1" applyFont="1" applyFill="1" applyBorder="1" applyAlignment="1">
      <alignment horizontal="center"/>
    </xf>
    <xf numFmtId="1" fontId="6" fillId="0" borderId="29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172" fontId="6" fillId="24" borderId="14" xfId="0" applyNumberFormat="1" applyFont="1" applyFill="1" applyBorder="1" applyAlignment="1">
      <alignment horizontal="center"/>
    </xf>
    <xf numFmtId="172" fontId="6" fillId="24" borderId="29" xfId="0" applyNumberFormat="1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0" fontId="6" fillId="24" borderId="2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26" xfId="0" applyNumberFormat="1" applyFont="1" applyFill="1" applyBorder="1" applyAlignment="1">
      <alignment horizontal="center" vertical="center" wrapText="1"/>
    </xf>
    <xf numFmtId="2" fontId="6" fillId="0" borderId="30" xfId="0" applyNumberFormat="1" applyFont="1" applyFill="1" applyBorder="1" applyAlignment="1">
      <alignment horizontal="center" vertical="center" wrapText="1"/>
    </xf>
    <xf numFmtId="2" fontId="6" fillId="0" borderId="31" xfId="0" applyNumberFormat="1" applyFont="1" applyFill="1" applyBorder="1" applyAlignment="1">
      <alignment horizontal="center" vertical="center" wrapText="1"/>
    </xf>
    <xf numFmtId="2" fontId="6" fillId="0" borderId="33" xfId="0" applyNumberFormat="1" applyFont="1" applyFill="1" applyBorder="1" applyAlignment="1">
      <alignment horizontal="center" vertical="center" wrapText="1"/>
    </xf>
    <xf numFmtId="2" fontId="6" fillId="0" borderId="32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36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39" xfId="0" applyFont="1" applyFill="1" applyBorder="1" applyAlignment="1">
      <alignment horizontal="left"/>
    </xf>
    <xf numFmtId="0" fontId="6" fillId="0" borderId="40" xfId="0" applyFon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5.emf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186</xdr:row>
      <xdr:rowOff>38100</xdr:rowOff>
    </xdr:from>
    <xdr:to>
      <xdr:col>6</xdr:col>
      <xdr:colOff>361950</xdr:colOff>
      <xdr:row>188</xdr:row>
      <xdr:rowOff>85725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rcRect l="38554" r="12048" b="73054"/>
        <a:stretch>
          <a:fillRect/>
        </a:stretch>
      </xdr:blipFill>
      <xdr:spPr>
        <a:xfrm>
          <a:off x="4924425" y="36899850"/>
          <a:ext cx="895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428625</xdr:colOff>
      <xdr:row>188</xdr:row>
      <xdr:rowOff>123825</xdr:rowOff>
    </xdr:from>
    <xdr:to>
      <xdr:col>6</xdr:col>
      <xdr:colOff>361950</xdr:colOff>
      <xdr:row>191</xdr:row>
      <xdr:rowOff>66675</xdr:rowOff>
    </xdr:to>
    <xdr:pic>
      <xdr:nvPicPr>
        <xdr:cNvPr id="2" name="Изображения 6"/>
        <xdr:cNvPicPr preferRelativeResize="1">
          <a:picLocks noChangeAspect="1"/>
        </xdr:cNvPicPr>
      </xdr:nvPicPr>
      <xdr:blipFill>
        <a:blip r:embed="rId2"/>
        <a:srcRect t="73057" r="18605" b="-1036"/>
        <a:stretch>
          <a:fillRect/>
        </a:stretch>
      </xdr:blipFill>
      <xdr:spPr>
        <a:xfrm>
          <a:off x="4781550" y="37366575"/>
          <a:ext cx="1038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190</xdr:row>
      <xdr:rowOff>123825</xdr:rowOff>
    </xdr:from>
    <xdr:to>
      <xdr:col>7</xdr:col>
      <xdr:colOff>104775</xdr:colOff>
      <xdr:row>192</xdr:row>
      <xdr:rowOff>85725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rcRect t="45860" b="31210"/>
        <a:stretch>
          <a:fillRect/>
        </a:stretch>
      </xdr:blipFill>
      <xdr:spPr>
        <a:xfrm>
          <a:off x="5076825" y="37747575"/>
          <a:ext cx="1019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192</xdr:row>
      <xdr:rowOff>133350</xdr:rowOff>
    </xdr:from>
    <xdr:to>
      <xdr:col>7</xdr:col>
      <xdr:colOff>47625</xdr:colOff>
      <xdr:row>194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rcRect t="27941" b="21078"/>
        <a:stretch>
          <a:fillRect/>
        </a:stretch>
      </xdr:blipFill>
      <xdr:spPr>
        <a:xfrm rot="16200000">
          <a:off x="4924425" y="38138100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4</xdr:row>
      <xdr:rowOff>114300</xdr:rowOff>
    </xdr:from>
    <xdr:to>
      <xdr:col>13</xdr:col>
      <xdr:colOff>361950</xdr:colOff>
      <xdr:row>6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82050" y="847725"/>
          <a:ext cx="857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224"/>
  <sheetViews>
    <sheetView tabSelected="1" zoomScalePageLayoutView="0" workbookViewId="0" topLeftCell="A1">
      <selection activeCell="AC10" sqref="AC10"/>
    </sheetView>
  </sheetViews>
  <sheetFormatPr defaultColWidth="9.00390625" defaultRowHeight="12.75"/>
  <cols>
    <col min="1" max="1" width="9.125" style="24" customWidth="1"/>
    <col min="2" max="2" width="34.00390625" style="18" customWidth="1"/>
    <col min="3" max="3" width="7.25390625" style="18" customWidth="1"/>
    <col min="4" max="4" width="6.75390625" style="18" customWidth="1"/>
    <col min="5" max="6" width="7.25390625" style="19" customWidth="1"/>
    <col min="7" max="9" width="7.00390625" style="18" customWidth="1"/>
    <col min="10" max="10" width="7.375" style="18" customWidth="1"/>
    <col min="11" max="11" width="6.875" style="18" customWidth="1"/>
    <col min="12" max="12" width="6.75390625" style="18" customWidth="1"/>
    <col min="13" max="13" width="8.125" style="18" customWidth="1"/>
    <col min="14" max="14" width="8.00390625" style="18" customWidth="1"/>
    <col min="15" max="18" width="5.625" style="0" hidden="1" customWidth="1"/>
    <col min="19" max="20" width="8.125" style="0" customWidth="1"/>
    <col min="21" max="28" width="5.625" style="0" hidden="1" customWidth="1"/>
  </cols>
  <sheetData>
    <row r="2" spans="1:29" s="16" customFormat="1" ht="15" customHeight="1">
      <c r="A2" s="24"/>
      <c r="B2" s="18"/>
      <c r="C2" s="18"/>
      <c r="D2" s="18"/>
      <c r="E2" s="19"/>
      <c r="F2" s="19"/>
      <c r="G2" s="18"/>
      <c r="H2" s="2"/>
      <c r="I2" s="30"/>
      <c r="J2" s="30"/>
      <c r="K2" s="30"/>
      <c r="L2" s="3"/>
      <c r="M2" s="3" t="s">
        <v>59</v>
      </c>
      <c r="N2" s="3"/>
      <c r="O2" s="46"/>
      <c r="P2" s="2"/>
      <c r="Q2"/>
      <c r="R2" s="3"/>
      <c r="S2" s="3"/>
      <c r="T2" s="3"/>
      <c r="U2" s="46"/>
      <c r="V2" s="2"/>
      <c r="W2" s="3"/>
      <c r="X2" s="72"/>
      <c r="Y2" s="72"/>
      <c r="Z2" s="72"/>
      <c r="AA2" s="72"/>
      <c r="AB2" s="72"/>
      <c r="AC2" s="72"/>
    </row>
    <row r="3" spans="1:29" s="16" customFormat="1" ht="15" customHeight="1">
      <c r="A3" s="177" t="s">
        <v>148</v>
      </c>
      <c r="B3" s="18"/>
      <c r="C3" s="18"/>
      <c r="D3" s="18"/>
      <c r="E3" s="19"/>
      <c r="F3" s="19"/>
      <c r="G3" s="18"/>
      <c r="H3" s="3"/>
      <c r="I3" s="3"/>
      <c r="J3" s="46"/>
      <c r="K3" s="2"/>
      <c r="L3" s="3"/>
      <c r="M3" s="3" t="s">
        <v>60</v>
      </c>
      <c r="N3" s="3"/>
      <c r="O3" s="46"/>
      <c r="P3" s="3"/>
      <c r="Q3"/>
      <c r="R3" s="3"/>
      <c r="S3" s="3"/>
      <c r="T3" s="3"/>
      <c r="U3" s="46"/>
      <c r="V3" s="3"/>
      <c r="W3" s="3"/>
      <c r="X3" s="72"/>
      <c r="Y3" s="72"/>
      <c r="Z3" s="72"/>
      <c r="AA3" s="72"/>
      <c r="AB3" s="72"/>
      <c r="AC3" s="72"/>
    </row>
    <row r="4" spans="1:29" s="16" customFormat="1" ht="15" customHeight="1">
      <c r="A4" s="177" t="s">
        <v>149</v>
      </c>
      <c r="B4" s="18"/>
      <c r="C4" s="18"/>
      <c r="D4" s="18"/>
      <c r="E4" s="19"/>
      <c r="F4" s="19"/>
      <c r="G4" s="18"/>
      <c r="H4" s="3"/>
      <c r="I4" s="3"/>
      <c r="J4" s="46"/>
      <c r="K4" s="3"/>
      <c r="L4" s="3"/>
      <c r="M4" s="4" t="s">
        <v>61</v>
      </c>
      <c r="N4" s="3"/>
      <c r="O4" s="46"/>
      <c r="P4" s="2"/>
      <c r="Q4"/>
      <c r="R4" s="4"/>
      <c r="S4" s="3"/>
      <c r="T4" s="3"/>
      <c r="U4" s="46"/>
      <c r="V4" s="2"/>
      <c r="W4" s="3"/>
      <c r="X4" s="72"/>
      <c r="Y4" s="72"/>
      <c r="Z4" s="72"/>
      <c r="AA4" s="72"/>
      <c r="AB4" s="72"/>
      <c r="AC4" s="72"/>
    </row>
    <row r="5" spans="1:29" s="16" customFormat="1" ht="15" customHeight="1">
      <c r="A5" s="177" t="s">
        <v>150</v>
      </c>
      <c r="B5" s="18"/>
      <c r="C5" s="18"/>
      <c r="D5" s="18"/>
      <c r="E5" s="19"/>
      <c r="F5" s="19"/>
      <c r="G5" s="18"/>
      <c r="H5" s="4"/>
      <c r="I5" s="3"/>
      <c r="J5" s="46"/>
      <c r="K5" s="2"/>
      <c r="L5" s="3"/>
      <c r="M5" s="246"/>
      <c r="N5" s="246"/>
      <c r="O5" s="3"/>
      <c r="P5" s="3"/>
      <c r="Q5"/>
      <c r="R5" s="3"/>
      <c r="S5" s="3" t="s">
        <v>78</v>
      </c>
      <c r="T5" s="3"/>
      <c r="U5" s="46"/>
      <c r="V5" s="2"/>
      <c r="W5" s="3"/>
      <c r="X5" s="72"/>
      <c r="Y5" s="72"/>
      <c r="Z5" s="72"/>
      <c r="AA5" s="72"/>
      <c r="AB5" s="72"/>
      <c r="AC5" s="72"/>
    </row>
    <row r="6" spans="1:22" s="16" customFormat="1" ht="15" customHeight="1">
      <c r="A6" s="177" t="s">
        <v>151</v>
      </c>
      <c r="B6" s="18"/>
      <c r="C6" s="18"/>
      <c r="D6" s="18"/>
      <c r="E6" s="19"/>
      <c r="F6" s="19"/>
      <c r="G6" s="18"/>
      <c r="H6" s="3"/>
      <c r="I6" s="3"/>
      <c r="J6" s="3"/>
      <c r="K6" s="3"/>
      <c r="L6" s="3"/>
      <c r="M6" s="33"/>
      <c r="N6" s="33"/>
      <c r="O6" s="72"/>
      <c r="P6" s="72"/>
      <c r="Q6" s="72"/>
      <c r="R6" s="72"/>
      <c r="S6" s="72"/>
      <c r="T6" s="72"/>
      <c r="U6" s="3"/>
      <c r="V6" s="3"/>
    </row>
    <row r="7" spans="1:17" s="16" customFormat="1" ht="15" customHeight="1">
      <c r="A7" s="177" t="s">
        <v>152</v>
      </c>
      <c r="B7" s="18"/>
      <c r="C7" s="18"/>
      <c r="D7" s="18"/>
      <c r="E7" s="19"/>
      <c r="F7" s="19"/>
      <c r="G7" s="18"/>
      <c r="H7" s="5"/>
      <c r="I7" s="20"/>
      <c r="J7" s="18"/>
      <c r="K7" s="18"/>
      <c r="L7" s="18"/>
      <c r="M7" s="18"/>
      <c r="N7" s="18"/>
      <c r="Q7" s="78"/>
    </row>
    <row r="8" spans="1:17" s="16" customFormat="1" ht="15" customHeight="1">
      <c r="A8" s="24"/>
      <c r="B8" s="18"/>
      <c r="C8" s="18"/>
      <c r="D8" s="18"/>
      <c r="E8" s="19"/>
      <c r="F8" s="19"/>
      <c r="G8" s="18"/>
      <c r="H8" s="78"/>
      <c r="I8" s="78"/>
      <c r="J8" s="78"/>
      <c r="K8" s="78"/>
      <c r="L8" s="78"/>
      <c r="M8" s="78" t="s">
        <v>43</v>
      </c>
      <c r="N8" s="78"/>
      <c r="Q8" s="78"/>
    </row>
    <row r="9" spans="1:24" s="79" customFormat="1" ht="15" customHeight="1">
      <c r="A9" s="241" t="s">
        <v>184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</row>
    <row r="10" spans="1:24" s="79" customFormat="1" ht="15" customHeight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20" t="s">
        <v>181</v>
      </c>
      <c r="T10" s="119"/>
      <c r="U10" s="119"/>
      <c r="V10" s="119"/>
      <c r="W10" s="119"/>
      <c r="X10" s="119"/>
    </row>
    <row r="11" spans="1:19" s="16" customFormat="1" ht="15.75">
      <c r="A11" s="24"/>
      <c r="B11" s="2"/>
      <c r="C11" s="18"/>
      <c r="D11" s="18"/>
      <c r="E11" s="19"/>
      <c r="F11" s="19"/>
      <c r="G11" s="18"/>
      <c r="H11" s="18"/>
      <c r="I11" s="18"/>
      <c r="J11" s="18"/>
      <c r="K11" s="18"/>
      <c r="L11" s="18"/>
      <c r="M11" s="18"/>
      <c r="N11" s="18"/>
      <c r="S11" s="121" t="s">
        <v>182</v>
      </c>
    </row>
    <row r="12" spans="1:31" s="16" customFormat="1" ht="21" customHeight="1">
      <c r="A12" s="242" t="s">
        <v>24</v>
      </c>
      <c r="B12" s="244" t="s">
        <v>34</v>
      </c>
      <c r="C12" s="245" t="s">
        <v>35</v>
      </c>
      <c r="D12" s="245"/>
      <c r="E12" s="236" t="s">
        <v>0</v>
      </c>
      <c r="F12" s="236"/>
      <c r="G12" s="236" t="s">
        <v>36</v>
      </c>
      <c r="H12" s="236"/>
      <c r="I12" s="236"/>
      <c r="J12" s="236"/>
      <c r="K12" s="236"/>
      <c r="L12" s="236"/>
      <c r="M12" s="245" t="s">
        <v>37</v>
      </c>
      <c r="N12" s="245"/>
      <c r="O12" s="238" t="s">
        <v>38</v>
      </c>
      <c r="P12" s="238"/>
      <c r="Q12" s="238"/>
      <c r="R12" s="238"/>
      <c r="S12" s="238"/>
      <c r="T12" s="238"/>
      <c r="U12" s="239" t="s">
        <v>39</v>
      </c>
      <c r="V12" s="239"/>
      <c r="W12" s="239"/>
      <c r="X12" s="239"/>
      <c r="Z12" s="53"/>
      <c r="AA12" s="53"/>
      <c r="AB12" s="53"/>
      <c r="AC12" s="53"/>
      <c r="AD12" s="53"/>
      <c r="AE12" s="53"/>
    </row>
    <row r="13" spans="1:31" s="16" customFormat="1" ht="15" customHeight="1">
      <c r="A13" s="243"/>
      <c r="B13" s="244"/>
      <c r="C13" s="245"/>
      <c r="D13" s="245"/>
      <c r="E13" s="236"/>
      <c r="F13" s="236"/>
      <c r="G13" s="235" t="s">
        <v>1</v>
      </c>
      <c r="H13" s="235"/>
      <c r="I13" s="235" t="s">
        <v>2</v>
      </c>
      <c r="J13" s="235"/>
      <c r="K13" s="235" t="s">
        <v>3</v>
      </c>
      <c r="L13" s="235"/>
      <c r="M13" s="245"/>
      <c r="N13" s="245"/>
      <c r="O13" s="237" t="s">
        <v>58</v>
      </c>
      <c r="P13" s="237"/>
      <c r="Q13" s="237" t="s">
        <v>46</v>
      </c>
      <c r="R13" s="237"/>
      <c r="S13" s="237" t="s">
        <v>40</v>
      </c>
      <c r="T13" s="237"/>
      <c r="U13" s="237" t="s">
        <v>41</v>
      </c>
      <c r="V13" s="237"/>
      <c r="W13" s="237" t="s">
        <v>42</v>
      </c>
      <c r="X13" s="237"/>
      <c r="Z13" s="53"/>
      <c r="AA13" s="53"/>
      <c r="AB13" s="53"/>
      <c r="AC13" s="53"/>
      <c r="AD13" s="53"/>
      <c r="AE13" s="53"/>
    </row>
    <row r="14" spans="1:31" s="16" customFormat="1" ht="17.25" customHeight="1">
      <c r="A14" s="21" t="s">
        <v>24</v>
      </c>
      <c r="B14" s="81" t="s">
        <v>185</v>
      </c>
      <c r="C14" s="80" t="s">
        <v>21</v>
      </c>
      <c r="D14" s="80" t="s">
        <v>22</v>
      </c>
      <c r="E14" s="80" t="s">
        <v>21</v>
      </c>
      <c r="F14" s="80" t="s">
        <v>22</v>
      </c>
      <c r="G14" s="80" t="s">
        <v>21</v>
      </c>
      <c r="H14" s="80" t="s">
        <v>22</v>
      </c>
      <c r="I14" s="80" t="s">
        <v>21</v>
      </c>
      <c r="J14" s="80" t="s">
        <v>22</v>
      </c>
      <c r="K14" s="80" t="s">
        <v>21</v>
      </c>
      <c r="L14" s="80" t="s">
        <v>22</v>
      </c>
      <c r="M14" s="80" t="s">
        <v>21</v>
      </c>
      <c r="N14" s="80" t="s">
        <v>22</v>
      </c>
      <c r="O14" s="80" t="s">
        <v>21</v>
      </c>
      <c r="P14" s="80" t="s">
        <v>22</v>
      </c>
      <c r="Q14" s="80" t="s">
        <v>21</v>
      </c>
      <c r="R14" s="80" t="s">
        <v>22</v>
      </c>
      <c r="S14" s="80" t="s">
        <v>21</v>
      </c>
      <c r="T14" s="80" t="s">
        <v>22</v>
      </c>
      <c r="U14" s="80" t="s">
        <v>21</v>
      </c>
      <c r="V14" s="80" t="s">
        <v>22</v>
      </c>
      <c r="W14" s="80" t="s">
        <v>21</v>
      </c>
      <c r="X14" s="80" t="s">
        <v>22</v>
      </c>
      <c r="Z14" s="53"/>
      <c r="AA14" s="53"/>
      <c r="AB14" s="53"/>
      <c r="AC14" s="53"/>
      <c r="AD14" s="53"/>
      <c r="AE14" s="53"/>
    </row>
    <row r="15" spans="1:31" ht="15" customHeight="1">
      <c r="A15" s="22"/>
      <c r="B15" s="82" t="s">
        <v>4</v>
      </c>
      <c r="C15" s="83"/>
      <c r="D15" s="83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  <c r="P15" s="49"/>
      <c r="Q15" s="49"/>
      <c r="R15" s="49"/>
      <c r="S15" s="49"/>
      <c r="T15" s="49"/>
      <c r="U15" s="49"/>
      <c r="V15" s="49"/>
      <c r="W15" s="49"/>
      <c r="X15" s="49"/>
      <c r="Z15" s="50"/>
      <c r="AA15" s="50"/>
      <c r="AB15" s="50"/>
      <c r="AC15" s="50"/>
      <c r="AD15" s="50"/>
      <c r="AE15" s="50"/>
    </row>
    <row r="16" spans="1:30" s="1" customFormat="1" ht="17.25" customHeight="1">
      <c r="A16" s="129" t="s">
        <v>89</v>
      </c>
      <c r="B16" s="23" t="s">
        <v>91</v>
      </c>
      <c r="C16" s="41" t="s">
        <v>209</v>
      </c>
      <c r="D16" s="41" t="s">
        <v>131</v>
      </c>
      <c r="E16" s="28">
        <v>11.52</v>
      </c>
      <c r="F16" s="28">
        <v>7.51</v>
      </c>
      <c r="G16" s="28">
        <v>3.7</v>
      </c>
      <c r="H16" s="29">
        <v>2.96</v>
      </c>
      <c r="I16" s="28">
        <v>6.45</v>
      </c>
      <c r="J16" s="29">
        <v>6.16</v>
      </c>
      <c r="K16" s="28">
        <v>16.96</v>
      </c>
      <c r="L16" s="29">
        <v>11.81</v>
      </c>
      <c r="M16" s="28">
        <v>140.66</v>
      </c>
      <c r="N16" s="29">
        <v>114.53</v>
      </c>
      <c r="O16" s="29">
        <v>0.08</v>
      </c>
      <c r="P16" s="29">
        <f>O16*40/60</f>
        <v>0.05333333333333334</v>
      </c>
      <c r="Q16" s="29">
        <v>0.06</v>
      </c>
      <c r="R16" s="29">
        <f>Q16*40/60</f>
        <v>0.04</v>
      </c>
      <c r="S16" s="28">
        <v>0.17</v>
      </c>
      <c r="T16" s="29">
        <v>0.17</v>
      </c>
      <c r="U16" s="29">
        <v>70.8</v>
      </c>
      <c r="V16" s="29">
        <f>U16*40/60</f>
        <v>47.2</v>
      </c>
      <c r="W16" s="29">
        <v>0.81</v>
      </c>
      <c r="X16" s="68">
        <f>W16*40/60</f>
        <v>0.5400000000000001</v>
      </c>
      <c r="Y16" s="56"/>
      <c r="Z16" s="54"/>
      <c r="AA16" s="54"/>
      <c r="AB16" s="54"/>
      <c r="AC16" s="54"/>
      <c r="AD16" s="54"/>
    </row>
    <row r="17" spans="1:31" ht="15.75" customHeight="1">
      <c r="A17" s="109" t="s">
        <v>28</v>
      </c>
      <c r="B17" s="60" t="s">
        <v>72</v>
      </c>
      <c r="C17" s="61" t="s">
        <v>31</v>
      </c>
      <c r="D17" s="61" t="s">
        <v>6</v>
      </c>
      <c r="E17" s="58">
        <v>6.72</v>
      </c>
      <c r="F17" s="58">
        <v>5.6</v>
      </c>
      <c r="G17" s="59">
        <v>6.17</v>
      </c>
      <c r="H17" s="59">
        <v>4.62</v>
      </c>
      <c r="I17" s="59">
        <v>7.04</v>
      </c>
      <c r="J17" s="59">
        <v>5.288</v>
      </c>
      <c r="K17" s="59">
        <v>33.11</v>
      </c>
      <c r="L17" s="59">
        <v>24.83</v>
      </c>
      <c r="M17" s="59">
        <v>220.45</v>
      </c>
      <c r="N17" s="59">
        <v>165.34</v>
      </c>
      <c r="O17" s="59">
        <f>P17*130/100</f>
        <v>0.039</v>
      </c>
      <c r="P17" s="59">
        <v>0.03</v>
      </c>
      <c r="Q17" s="59">
        <f>R17*130/100</f>
        <v>0.013000000000000001</v>
      </c>
      <c r="R17" s="59">
        <v>0.01</v>
      </c>
      <c r="S17" s="59">
        <f>T17*130/100</f>
        <v>0</v>
      </c>
      <c r="T17" s="59">
        <v>0</v>
      </c>
      <c r="U17" s="59">
        <f>V17*130/100</f>
        <v>11.973000000000003</v>
      </c>
      <c r="V17" s="59">
        <v>9.21</v>
      </c>
      <c r="W17" s="59">
        <f>X17*130/100</f>
        <v>0.9620000000000001</v>
      </c>
      <c r="X17" s="59">
        <v>0.74</v>
      </c>
      <c r="Y17" s="123"/>
      <c r="Z17" s="124"/>
      <c r="AA17" s="124"/>
      <c r="AB17" s="124"/>
      <c r="AC17" s="50"/>
      <c r="AD17" s="50"/>
      <c r="AE17" s="50"/>
    </row>
    <row r="18" spans="1:31" ht="15.75" customHeight="1">
      <c r="A18" s="109" t="s">
        <v>48</v>
      </c>
      <c r="B18" s="60" t="s">
        <v>26</v>
      </c>
      <c r="C18" s="61" t="s">
        <v>5</v>
      </c>
      <c r="D18" s="61" t="s">
        <v>6</v>
      </c>
      <c r="E18" s="58">
        <v>2.27</v>
      </c>
      <c r="F18" s="58">
        <v>1.71</v>
      </c>
      <c r="G18" s="38">
        <v>0.1</v>
      </c>
      <c r="H18" s="42">
        <v>0.07</v>
      </c>
      <c r="I18" s="38">
        <v>0</v>
      </c>
      <c r="J18" s="42">
        <f>I18*150/200</f>
        <v>0</v>
      </c>
      <c r="K18" s="38">
        <v>31.46</v>
      </c>
      <c r="L18" s="42">
        <v>23.6</v>
      </c>
      <c r="M18" s="38">
        <v>126.22</v>
      </c>
      <c r="N18" s="42">
        <v>94.67</v>
      </c>
      <c r="O18" s="40">
        <v>0</v>
      </c>
      <c r="P18" s="42">
        <f>O18*150/200</f>
        <v>0</v>
      </c>
      <c r="Q18" s="40">
        <v>0</v>
      </c>
      <c r="R18" s="42">
        <f>Q18*150/200</f>
        <v>0</v>
      </c>
      <c r="S18" s="40">
        <v>0</v>
      </c>
      <c r="T18" s="42">
        <f>S18*150/200</f>
        <v>0</v>
      </c>
      <c r="U18" s="62">
        <f>V18*200/150</f>
        <v>0.2</v>
      </c>
      <c r="V18" s="64">
        <v>0.15</v>
      </c>
      <c r="W18" s="62">
        <f>X18*200/150</f>
        <v>0.02666666666666667</v>
      </c>
      <c r="X18" s="95">
        <v>0.02</v>
      </c>
      <c r="Y18" s="50"/>
      <c r="Z18" s="50"/>
      <c r="AA18" s="50"/>
      <c r="AB18" s="50"/>
      <c r="AC18" s="50"/>
      <c r="AD18" s="50"/>
      <c r="AE18" s="50"/>
    </row>
    <row r="19" spans="1:31" ht="15" customHeight="1">
      <c r="A19" s="22"/>
      <c r="B19" s="23" t="s">
        <v>7</v>
      </c>
      <c r="C19" s="125"/>
      <c r="D19" s="125"/>
      <c r="E19" s="17">
        <f>SUM(E16:E18)</f>
        <v>20.509999999999998</v>
      </c>
      <c r="F19" s="17">
        <f aca="true" t="shared" si="0" ref="F19:T19">SUM(F16:F18)</f>
        <v>14.82</v>
      </c>
      <c r="G19" s="17">
        <f t="shared" si="0"/>
        <v>9.97</v>
      </c>
      <c r="H19" s="17">
        <f t="shared" si="0"/>
        <v>7.65</v>
      </c>
      <c r="I19" s="17">
        <f t="shared" si="0"/>
        <v>13.49</v>
      </c>
      <c r="J19" s="17">
        <f t="shared" si="0"/>
        <v>11.448</v>
      </c>
      <c r="K19" s="17">
        <f t="shared" si="0"/>
        <v>81.53</v>
      </c>
      <c r="L19" s="17">
        <f t="shared" si="0"/>
        <v>60.24</v>
      </c>
      <c r="M19" s="17">
        <f t="shared" si="0"/>
        <v>487.33000000000004</v>
      </c>
      <c r="N19" s="17">
        <f t="shared" si="0"/>
        <v>374.54</v>
      </c>
      <c r="O19" s="17">
        <f t="shared" si="0"/>
        <v>0.119</v>
      </c>
      <c r="P19" s="17">
        <f t="shared" si="0"/>
        <v>0.08333333333333334</v>
      </c>
      <c r="Q19" s="17">
        <f t="shared" si="0"/>
        <v>0.073</v>
      </c>
      <c r="R19" s="17">
        <f t="shared" si="0"/>
        <v>0.05</v>
      </c>
      <c r="S19" s="17">
        <f t="shared" si="0"/>
        <v>0.17</v>
      </c>
      <c r="T19" s="17">
        <f t="shared" si="0"/>
        <v>0.17</v>
      </c>
      <c r="U19" s="17">
        <f aca="true" t="shared" si="1" ref="U19:AB19">SUM(U16:U18)</f>
        <v>82.973</v>
      </c>
      <c r="V19" s="17">
        <f t="shared" si="1"/>
        <v>56.56</v>
      </c>
      <c r="W19" s="17">
        <f t="shared" si="1"/>
        <v>1.7986666666666669</v>
      </c>
      <c r="X19" s="17">
        <f t="shared" si="1"/>
        <v>1.3000000000000003</v>
      </c>
      <c r="Y19" s="17">
        <f t="shared" si="1"/>
        <v>0</v>
      </c>
      <c r="Z19" s="17">
        <f t="shared" si="1"/>
        <v>0</v>
      </c>
      <c r="AA19" s="17">
        <f t="shared" si="1"/>
        <v>0</v>
      </c>
      <c r="AB19" s="17">
        <f t="shared" si="1"/>
        <v>0</v>
      </c>
      <c r="AC19" s="55"/>
      <c r="AD19" s="50"/>
      <c r="AE19" s="50"/>
    </row>
    <row r="20" spans="1:31" ht="15" customHeight="1">
      <c r="A20" s="22"/>
      <c r="B20" s="82" t="s">
        <v>8</v>
      </c>
      <c r="C20" s="41"/>
      <c r="D20" s="41"/>
      <c r="E20" s="28"/>
      <c r="F20" s="28"/>
      <c r="G20" s="28"/>
      <c r="H20" s="29"/>
      <c r="I20" s="29"/>
      <c r="J20" s="29"/>
      <c r="K20" s="29"/>
      <c r="L20" s="29"/>
      <c r="M20" s="29"/>
      <c r="N20" s="29"/>
      <c r="O20" s="39"/>
      <c r="P20" s="44"/>
      <c r="Q20" s="44"/>
      <c r="R20" s="44"/>
      <c r="S20" s="44"/>
      <c r="T20" s="44"/>
      <c r="U20" s="44"/>
      <c r="V20" s="44"/>
      <c r="W20" s="44"/>
      <c r="X20" s="67"/>
      <c r="Y20" s="51"/>
      <c r="Z20" s="50"/>
      <c r="AA20" s="50"/>
      <c r="AB20" s="50"/>
      <c r="AC20" s="50"/>
      <c r="AD20" s="50"/>
      <c r="AE20" s="50"/>
    </row>
    <row r="21" spans="1:31" s="1" customFormat="1" ht="15.75" customHeight="1">
      <c r="A21" s="109" t="s">
        <v>51</v>
      </c>
      <c r="B21" s="60" t="s">
        <v>87</v>
      </c>
      <c r="C21" s="61" t="s">
        <v>139</v>
      </c>
      <c r="D21" s="61" t="s">
        <v>139</v>
      </c>
      <c r="E21" s="58">
        <v>3.9</v>
      </c>
      <c r="F21" s="58">
        <v>3.9</v>
      </c>
      <c r="G21" s="62">
        <v>0</v>
      </c>
      <c r="H21" s="64">
        <v>0</v>
      </c>
      <c r="I21" s="62">
        <f>J21*180/150</f>
        <v>0</v>
      </c>
      <c r="J21" s="64">
        <v>0</v>
      </c>
      <c r="K21" s="62">
        <v>10.2</v>
      </c>
      <c r="L21" s="64">
        <v>10.2</v>
      </c>
      <c r="M21" s="62">
        <v>40.8</v>
      </c>
      <c r="N21" s="64">
        <v>40.8</v>
      </c>
      <c r="O21" s="62">
        <f>P21*180/150</f>
        <v>0</v>
      </c>
      <c r="P21" s="64">
        <v>0</v>
      </c>
      <c r="Q21" s="62">
        <f>R21*180/150</f>
        <v>0.024</v>
      </c>
      <c r="R21" s="64">
        <v>0.02</v>
      </c>
      <c r="S21" s="62">
        <v>3.4</v>
      </c>
      <c r="T21" s="64">
        <v>3.4</v>
      </c>
      <c r="U21" s="62">
        <f>V21*180/150</f>
        <v>9.996</v>
      </c>
      <c r="V21" s="64">
        <v>8.33</v>
      </c>
      <c r="W21" s="62">
        <f>X21*180/150</f>
        <v>0.252</v>
      </c>
      <c r="X21" s="95">
        <v>0.21</v>
      </c>
      <c r="Y21" s="54"/>
      <c r="Z21" s="54"/>
      <c r="AA21" s="54"/>
      <c r="AB21" s="54"/>
      <c r="AC21" s="54"/>
      <c r="AD21" s="54"/>
      <c r="AE21" s="54"/>
    </row>
    <row r="22" spans="1:31" ht="15" customHeight="1">
      <c r="A22" s="22"/>
      <c r="B22" s="23" t="s">
        <v>7</v>
      </c>
      <c r="C22" s="125"/>
      <c r="D22" s="17"/>
      <c r="E22" s="17">
        <f>SUM(E21)</f>
        <v>3.9</v>
      </c>
      <c r="F22" s="17">
        <f aca="true" t="shared" si="2" ref="F22:T22">SUM(F21)</f>
        <v>3.9</v>
      </c>
      <c r="G22" s="17">
        <f t="shared" si="2"/>
        <v>0</v>
      </c>
      <c r="H22" s="17">
        <f t="shared" si="2"/>
        <v>0</v>
      </c>
      <c r="I22" s="17">
        <f t="shared" si="2"/>
        <v>0</v>
      </c>
      <c r="J22" s="17">
        <f t="shared" si="2"/>
        <v>0</v>
      </c>
      <c r="K22" s="17">
        <f t="shared" si="2"/>
        <v>10.2</v>
      </c>
      <c r="L22" s="17">
        <f t="shared" si="2"/>
        <v>10.2</v>
      </c>
      <c r="M22" s="17">
        <f t="shared" si="2"/>
        <v>40.8</v>
      </c>
      <c r="N22" s="17">
        <f t="shared" si="2"/>
        <v>40.8</v>
      </c>
      <c r="O22" s="17">
        <f t="shared" si="2"/>
        <v>0</v>
      </c>
      <c r="P22" s="17">
        <f t="shared" si="2"/>
        <v>0</v>
      </c>
      <c r="Q22" s="17">
        <f t="shared" si="2"/>
        <v>0.024</v>
      </c>
      <c r="R22" s="17">
        <f t="shared" si="2"/>
        <v>0.02</v>
      </c>
      <c r="S22" s="17">
        <f t="shared" si="2"/>
        <v>3.4</v>
      </c>
      <c r="T22" s="17">
        <f t="shared" si="2"/>
        <v>3.4</v>
      </c>
      <c r="U22" s="17">
        <f aca="true" t="shared" si="3" ref="U22:AB22">SUM(U21)</f>
        <v>9.996</v>
      </c>
      <c r="V22" s="17">
        <f t="shared" si="3"/>
        <v>8.33</v>
      </c>
      <c r="W22" s="17">
        <f t="shared" si="3"/>
        <v>0.252</v>
      </c>
      <c r="X22" s="17">
        <f t="shared" si="3"/>
        <v>0.21</v>
      </c>
      <c r="Y22" s="17">
        <f t="shared" si="3"/>
        <v>0</v>
      </c>
      <c r="Z22" s="17">
        <f t="shared" si="3"/>
        <v>0</v>
      </c>
      <c r="AA22" s="17">
        <f t="shared" si="3"/>
        <v>0</v>
      </c>
      <c r="AB22" s="17">
        <f t="shared" si="3"/>
        <v>0</v>
      </c>
      <c r="AC22" s="54"/>
      <c r="AD22" s="50"/>
      <c r="AE22" s="50"/>
    </row>
    <row r="23" spans="1:31" ht="15" customHeight="1">
      <c r="A23" s="22"/>
      <c r="B23" s="82" t="s">
        <v>9</v>
      </c>
      <c r="C23" s="41"/>
      <c r="D23" s="41"/>
      <c r="E23" s="28"/>
      <c r="F23" s="28"/>
      <c r="G23" s="28"/>
      <c r="H23" s="29"/>
      <c r="I23" s="29"/>
      <c r="J23" s="29"/>
      <c r="K23" s="29"/>
      <c r="L23" s="29"/>
      <c r="M23" s="29"/>
      <c r="N23" s="29"/>
      <c r="O23" s="39"/>
      <c r="P23" s="44"/>
      <c r="Q23" s="44"/>
      <c r="R23" s="44"/>
      <c r="S23" s="44"/>
      <c r="T23" s="44"/>
      <c r="U23" s="44"/>
      <c r="V23" s="44"/>
      <c r="W23" s="44"/>
      <c r="X23" s="67"/>
      <c r="Y23" s="51"/>
      <c r="Z23" s="50"/>
      <c r="AA23" s="50"/>
      <c r="AB23" s="50"/>
      <c r="AC23" s="54"/>
      <c r="AD23" s="50"/>
      <c r="AE23" s="50"/>
    </row>
    <row r="24" spans="1:24" s="166" customFormat="1" ht="15.75" customHeight="1">
      <c r="A24" s="174" t="s">
        <v>120</v>
      </c>
      <c r="B24" s="167" t="s">
        <v>121</v>
      </c>
      <c r="C24" s="156" t="s">
        <v>74</v>
      </c>
      <c r="D24" s="156" t="s">
        <v>94</v>
      </c>
      <c r="E24" s="157">
        <v>1.91</v>
      </c>
      <c r="F24" s="157">
        <v>1.53</v>
      </c>
      <c r="G24" s="175">
        <v>0.87</v>
      </c>
      <c r="H24" s="176">
        <v>0.7</v>
      </c>
      <c r="I24" s="175">
        <v>5</v>
      </c>
      <c r="J24" s="176">
        <v>4</v>
      </c>
      <c r="K24" s="175">
        <v>5.3</v>
      </c>
      <c r="L24" s="176">
        <v>4.24</v>
      </c>
      <c r="M24" s="175">
        <v>69.65</v>
      </c>
      <c r="N24" s="176">
        <v>55.72</v>
      </c>
      <c r="O24" s="175">
        <v>0.01</v>
      </c>
      <c r="P24" s="176">
        <v>0</v>
      </c>
      <c r="Q24" s="175">
        <v>0.02</v>
      </c>
      <c r="R24" s="176">
        <v>0</v>
      </c>
      <c r="S24" s="175">
        <v>5.83</v>
      </c>
      <c r="T24" s="176">
        <v>4.66</v>
      </c>
      <c r="U24" s="175">
        <v>20.69</v>
      </c>
      <c r="V24" s="176">
        <v>0</v>
      </c>
      <c r="W24" s="175">
        <v>0.78</v>
      </c>
      <c r="X24" s="176">
        <v>0</v>
      </c>
    </row>
    <row r="25" spans="1:30" ht="20.25" customHeight="1">
      <c r="A25" s="184" t="s">
        <v>164</v>
      </c>
      <c r="B25" s="114" t="s">
        <v>165</v>
      </c>
      <c r="C25" s="115" t="s">
        <v>5</v>
      </c>
      <c r="D25" s="115" t="s">
        <v>6</v>
      </c>
      <c r="E25" s="122">
        <v>4.16</v>
      </c>
      <c r="F25" s="122">
        <v>3.12</v>
      </c>
      <c r="G25" s="106">
        <v>4.96</v>
      </c>
      <c r="H25" s="106">
        <f>G25*150/200</f>
        <v>3.72</v>
      </c>
      <c r="I25" s="106">
        <v>4.48</v>
      </c>
      <c r="J25" s="106">
        <f>I25*150/200</f>
        <v>3.3600000000000008</v>
      </c>
      <c r="K25" s="106">
        <v>17.84</v>
      </c>
      <c r="L25" s="106">
        <f>K25*150/200</f>
        <v>13.38</v>
      </c>
      <c r="M25" s="106">
        <v>131.52</v>
      </c>
      <c r="N25" s="106">
        <f>M25*150/200</f>
        <v>98.64</v>
      </c>
      <c r="O25" s="106">
        <v>0.21</v>
      </c>
      <c r="P25" s="106">
        <f>O25*150/200</f>
        <v>0.1575</v>
      </c>
      <c r="Q25" s="106">
        <v>0.05</v>
      </c>
      <c r="R25" s="106">
        <f>Q25*150/200</f>
        <v>0.0375</v>
      </c>
      <c r="S25" s="106">
        <v>4.6</v>
      </c>
      <c r="T25" s="106">
        <f>S25*150/200</f>
        <v>3.45</v>
      </c>
      <c r="U25" s="106">
        <v>26.34</v>
      </c>
      <c r="V25" s="106">
        <f>U25*150/200</f>
        <v>19.755</v>
      </c>
      <c r="W25" s="106">
        <v>1.7</v>
      </c>
      <c r="X25" s="106">
        <f>W25*150/200</f>
        <v>1.275</v>
      </c>
      <c r="Y25" s="1"/>
      <c r="Z25" s="1"/>
      <c r="AA25" s="1"/>
      <c r="AB25" s="1"/>
      <c r="AC25" s="1"/>
      <c r="AD25" s="1"/>
    </row>
    <row r="26" spans="1:30" ht="17.25" customHeight="1">
      <c r="A26" s="109" t="s">
        <v>102</v>
      </c>
      <c r="B26" s="60" t="s">
        <v>103</v>
      </c>
      <c r="C26" s="61" t="s">
        <v>88</v>
      </c>
      <c r="D26" s="61" t="s">
        <v>88</v>
      </c>
      <c r="E26" s="58">
        <v>17.87</v>
      </c>
      <c r="F26" s="58">
        <v>17.87</v>
      </c>
      <c r="G26" s="58">
        <v>8.8</v>
      </c>
      <c r="H26" s="58">
        <v>8.8</v>
      </c>
      <c r="I26" s="59">
        <v>19</v>
      </c>
      <c r="J26" s="59">
        <v>19</v>
      </c>
      <c r="K26" s="59">
        <v>8.8</v>
      </c>
      <c r="L26" s="59">
        <v>8.8</v>
      </c>
      <c r="M26" s="59">
        <v>241</v>
      </c>
      <c r="N26" s="59">
        <v>241</v>
      </c>
      <c r="O26" s="59">
        <v>0.07</v>
      </c>
      <c r="P26" s="59">
        <v>0.07</v>
      </c>
      <c r="Q26" s="59">
        <v>0.09</v>
      </c>
      <c r="R26" s="59">
        <v>0.09</v>
      </c>
      <c r="S26" s="59">
        <v>0.35</v>
      </c>
      <c r="T26" s="59">
        <v>0.35</v>
      </c>
      <c r="U26" s="59">
        <v>12.73</v>
      </c>
      <c r="V26" s="59">
        <v>12.73</v>
      </c>
      <c r="W26" s="59">
        <v>0.74</v>
      </c>
      <c r="X26" s="66">
        <v>0.74</v>
      </c>
      <c r="Y26" s="51"/>
      <c r="Z26" s="50"/>
      <c r="AA26" s="50"/>
      <c r="AB26" s="50"/>
      <c r="AC26" s="50"/>
      <c r="AD26" s="50"/>
    </row>
    <row r="27" spans="1:31" ht="15.75" customHeight="1">
      <c r="A27" s="108" t="s">
        <v>75</v>
      </c>
      <c r="B27" s="23" t="s">
        <v>76</v>
      </c>
      <c r="C27" s="41" t="s">
        <v>62</v>
      </c>
      <c r="D27" s="41" t="s">
        <v>190</v>
      </c>
      <c r="E27" s="28">
        <v>6.8</v>
      </c>
      <c r="F27" s="28">
        <v>5.76</v>
      </c>
      <c r="G27" s="29">
        <v>3.94</v>
      </c>
      <c r="H27" s="62">
        <v>3.41</v>
      </c>
      <c r="I27" s="29">
        <v>5.57</v>
      </c>
      <c r="J27" s="62">
        <v>4.82</v>
      </c>
      <c r="K27" s="29">
        <v>30.56</v>
      </c>
      <c r="L27" s="62">
        <v>26.48</v>
      </c>
      <c r="M27" s="29">
        <v>188.07</v>
      </c>
      <c r="N27" s="62">
        <v>162.99</v>
      </c>
      <c r="O27" s="38">
        <v>0.16</v>
      </c>
      <c r="P27" s="38">
        <v>0</v>
      </c>
      <c r="Q27" s="38">
        <v>0.1</v>
      </c>
      <c r="R27" s="38">
        <f>Q27/1.5</f>
        <v>0.06666666666666667</v>
      </c>
      <c r="S27" s="29">
        <v>33.01</v>
      </c>
      <c r="T27" s="62">
        <v>28.61</v>
      </c>
      <c r="U27" s="40">
        <v>42.66</v>
      </c>
      <c r="V27" s="40">
        <v>35.44</v>
      </c>
      <c r="W27" s="40">
        <v>0.19</v>
      </c>
      <c r="X27" s="40">
        <f>W27/1.5</f>
        <v>0.12666666666666668</v>
      </c>
      <c r="Y27" s="50"/>
      <c r="Z27" s="50"/>
      <c r="AA27" s="50"/>
      <c r="AB27" s="50"/>
      <c r="AC27" s="50"/>
      <c r="AD27" s="50"/>
      <c r="AE27" s="50"/>
    </row>
    <row r="28" spans="1:31" ht="25.5" customHeight="1">
      <c r="A28" s="110" t="s">
        <v>130</v>
      </c>
      <c r="B28" s="100" t="s">
        <v>129</v>
      </c>
      <c r="C28" s="96">
        <v>200</v>
      </c>
      <c r="D28" s="96">
        <v>150</v>
      </c>
      <c r="E28" s="58">
        <v>1.13</v>
      </c>
      <c r="F28" s="58">
        <v>0.85</v>
      </c>
      <c r="G28" s="58">
        <v>0.6</v>
      </c>
      <c r="H28" s="59">
        <f>G28*150/200</f>
        <v>0.45</v>
      </c>
      <c r="I28" s="58">
        <v>0</v>
      </c>
      <c r="J28" s="59">
        <f>I28*150/200</f>
        <v>0</v>
      </c>
      <c r="K28" s="58">
        <v>31.4</v>
      </c>
      <c r="L28" s="59">
        <f>K28*150/200</f>
        <v>23.55</v>
      </c>
      <c r="M28" s="58">
        <v>124</v>
      </c>
      <c r="N28" s="59">
        <f>M28*150/200</f>
        <v>93</v>
      </c>
      <c r="O28" s="59">
        <v>0.02</v>
      </c>
      <c r="P28" s="59">
        <f>O28*150/200</f>
        <v>0.015</v>
      </c>
      <c r="Q28" s="59">
        <v>0.03</v>
      </c>
      <c r="R28" s="59">
        <f>Q28*150/200</f>
        <v>0.0225</v>
      </c>
      <c r="S28" s="59">
        <v>0.45</v>
      </c>
      <c r="T28" s="59">
        <f>S28*150/200</f>
        <v>0.3375</v>
      </c>
      <c r="U28" s="59">
        <v>12.3</v>
      </c>
      <c r="V28" s="59">
        <f>U28*150/200</f>
        <v>9.225</v>
      </c>
      <c r="W28" s="66">
        <v>2</v>
      </c>
      <c r="X28" s="74">
        <f>W28*150/200</f>
        <v>1.5</v>
      </c>
      <c r="Y28" s="50"/>
      <c r="Z28" s="50"/>
      <c r="AA28" s="50"/>
      <c r="AB28" s="50"/>
      <c r="AC28" s="50"/>
      <c r="AD28" s="50"/>
      <c r="AE28" s="50"/>
    </row>
    <row r="29" spans="1:32" s="16" customFormat="1" ht="15" customHeight="1">
      <c r="A29" s="108"/>
      <c r="B29" s="23" t="s">
        <v>11</v>
      </c>
      <c r="C29" s="41" t="s">
        <v>14</v>
      </c>
      <c r="D29" s="41" t="s">
        <v>14</v>
      </c>
      <c r="E29" s="28">
        <v>1.27</v>
      </c>
      <c r="F29" s="28">
        <v>1.27</v>
      </c>
      <c r="G29" s="28">
        <v>1.52</v>
      </c>
      <c r="H29" s="28">
        <v>1.52</v>
      </c>
      <c r="I29" s="28">
        <v>0.18</v>
      </c>
      <c r="J29" s="28">
        <v>0.18</v>
      </c>
      <c r="K29" s="28">
        <v>9.94</v>
      </c>
      <c r="L29" s="28">
        <v>9.94</v>
      </c>
      <c r="M29" s="29">
        <v>47.46</v>
      </c>
      <c r="N29" s="29">
        <v>47.46</v>
      </c>
      <c r="O29" s="40">
        <v>0.04</v>
      </c>
      <c r="P29" s="45">
        <v>0.04</v>
      </c>
      <c r="Q29" s="40">
        <v>0.02</v>
      </c>
      <c r="R29" s="45">
        <v>0.02</v>
      </c>
      <c r="S29" s="40">
        <v>0</v>
      </c>
      <c r="T29" s="45">
        <v>0</v>
      </c>
      <c r="U29" s="40">
        <v>7.4</v>
      </c>
      <c r="V29" s="45">
        <v>7.4</v>
      </c>
      <c r="W29" s="40">
        <v>0.56</v>
      </c>
      <c r="X29" s="45">
        <v>0.56</v>
      </c>
      <c r="Y29" s="53"/>
      <c r="Z29" s="53"/>
      <c r="AA29" s="53"/>
      <c r="AB29" s="53"/>
      <c r="AC29" s="53"/>
      <c r="AD29" s="53"/>
      <c r="AE29" s="53"/>
      <c r="AF29" s="53"/>
    </row>
    <row r="30" spans="1:32" ht="15" customHeight="1">
      <c r="A30" s="108"/>
      <c r="B30" s="23" t="s">
        <v>47</v>
      </c>
      <c r="C30" s="41" t="s">
        <v>63</v>
      </c>
      <c r="D30" s="41" t="s">
        <v>64</v>
      </c>
      <c r="E30" s="28">
        <v>2.39</v>
      </c>
      <c r="F30" s="28">
        <v>2.09</v>
      </c>
      <c r="G30" s="28">
        <v>2.6</v>
      </c>
      <c r="H30" s="29">
        <v>2.27</v>
      </c>
      <c r="I30" s="29">
        <v>0.51</v>
      </c>
      <c r="J30" s="29">
        <v>0.45</v>
      </c>
      <c r="K30" s="29">
        <v>20.09</v>
      </c>
      <c r="L30" s="29">
        <v>17.58</v>
      </c>
      <c r="M30" s="29">
        <v>95.35</v>
      </c>
      <c r="N30" s="29">
        <v>83.45</v>
      </c>
      <c r="O30" s="38">
        <v>0.06</v>
      </c>
      <c r="P30" s="42">
        <v>0.04</v>
      </c>
      <c r="Q30" s="38">
        <v>0.04</v>
      </c>
      <c r="R30" s="42">
        <v>0.03</v>
      </c>
      <c r="S30" s="38">
        <v>0</v>
      </c>
      <c r="T30" s="29">
        <f>S30*40.6/46</f>
        <v>0</v>
      </c>
      <c r="U30" s="40">
        <v>17</v>
      </c>
      <c r="V30" s="45">
        <v>13.6</v>
      </c>
      <c r="W30" s="40">
        <v>1.15</v>
      </c>
      <c r="X30" s="45">
        <v>0.92</v>
      </c>
      <c r="Y30" s="50"/>
      <c r="Z30" s="50"/>
      <c r="AA30" s="50"/>
      <c r="AB30" s="50"/>
      <c r="AC30" s="50"/>
      <c r="AD30" s="50"/>
      <c r="AE30" s="50"/>
      <c r="AF30" s="50"/>
    </row>
    <row r="31" spans="1:31" ht="15" customHeight="1">
      <c r="A31" s="22"/>
      <c r="B31" s="23" t="s">
        <v>7</v>
      </c>
      <c r="C31" s="125"/>
      <c r="D31" s="125"/>
      <c r="E31" s="17">
        <f>SUM(E24:E30)</f>
        <v>35.53</v>
      </c>
      <c r="F31" s="17">
        <f aca="true" t="shared" si="4" ref="F31:T31">SUM(F24:F30)</f>
        <v>32.49</v>
      </c>
      <c r="G31" s="17">
        <f t="shared" si="4"/>
        <v>23.290000000000003</v>
      </c>
      <c r="H31" s="17">
        <f t="shared" si="4"/>
        <v>20.87</v>
      </c>
      <c r="I31" s="17">
        <f t="shared" si="4"/>
        <v>34.739999999999995</v>
      </c>
      <c r="J31" s="17">
        <f t="shared" si="4"/>
        <v>31.81</v>
      </c>
      <c r="K31" s="17">
        <f t="shared" si="4"/>
        <v>123.93</v>
      </c>
      <c r="L31" s="17">
        <f t="shared" si="4"/>
        <v>103.97</v>
      </c>
      <c r="M31" s="17">
        <f t="shared" si="4"/>
        <v>897.0500000000001</v>
      </c>
      <c r="N31" s="17">
        <f t="shared" si="4"/>
        <v>782.2600000000001</v>
      </c>
      <c r="O31" s="17">
        <f t="shared" si="4"/>
        <v>0.5700000000000001</v>
      </c>
      <c r="P31" s="17">
        <f t="shared" si="4"/>
        <v>0.32249999999999995</v>
      </c>
      <c r="Q31" s="17">
        <f t="shared" si="4"/>
        <v>0.35000000000000003</v>
      </c>
      <c r="R31" s="17">
        <f t="shared" si="4"/>
        <v>0.2666666666666666</v>
      </c>
      <c r="S31" s="17">
        <f t="shared" si="4"/>
        <v>44.24</v>
      </c>
      <c r="T31" s="17">
        <f t="shared" si="4"/>
        <v>37.4075</v>
      </c>
      <c r="U31" s="17">
        <f aca="true" t="shared" si="5" ref="U31:AB31">SUM(U24:U30)</f>
        <v>139.12</v>
      </c>
      <c r="V31" s="17">
        <f t="shared" si="5"/>
        <v>98.14999999999999</v>
      </c>
      <c r="W31" s="17">
        <f t="shared" si="5"/>
        <v>7.120000000000001</v>
      </c>
      <c r="X31" s="17">
        <f t="shared" si="5"/>
        <v>5.121666666666666</v>
      </c>
      <c r="Y31" s="17">
        <f t="shared" si="5"/>
        <v>0</v>
      </c>
      <c r="Z31" s="17">
        <f t="shared" si="5"/>
        <v>0</v>
      </c>
      <c r="AA31" s="17">
        <f t="shared" si="5"/>
        <v>0</v>
      </c>
      <c r="AB31" s="17">
        <f t="shared" si="5"/>
        <v>0</v>
      </c>
      <c r="AC31" s="55"/>
      <c r="AD31" s="50"/>
      <c r="AE31" s="50"/>
    </row>
    <row r="32" spans="1:31" ht="15" customHeight="1">
      <c r="A32" s="22"/>
      <c r="B32" s="82" t="s">
        <v>12</v>
      </c>
      <c r="C32" s="41"/>
      <c r="D32" s="41"/>
      <c r="E32" s="28"/>
      <c r="F32" s="28"/>
      <c r="G32" s="28"/>
      <c r="H32" s="29"/>
      <c r="I32" s="29"/>
      <c r="J32" s="29"/>
      <c r="K32" s="29"/>
      <c r="L32" s="29"/>
      <c r="M32" s="29"/>
      <c r="N32" s="29"/>
      <c r="O32" s="39"/>
      <c r="P32" s="44"/>
      <c r="Q32" s="44"/>
      <c r="R32" s="44"/>
      <c r="S32" s="44"/>
      <c r="T32" s="44"/>
      <c r="U32" s="44"/>
      <c r="V32" s="44"/>
      <c r="W32" s="44"/>
      <c r="X32" s="67"/>
      <c r="Y32" s="51"/>
      <c r="Z32" s="50"/>
      <c r="AA32" s="50"/>
      <c r="AB32" s="50"/>
      <c r="AC32" s="50"/>
      <c r="AD32" s="50"/>
      <c r="AE32" s="50"/>
    </row>
    <row r="33" spans="1:32" ht="25.5">
      <c r="A33" s="108" t="s">
        <v>23</v>
      </c>
      <c r="B33" s="23" t="s">
        <v>118</v>
      </c>
      <c r="C33" s="41" t="s">
        <v>194</v>
      </c>
      <c r="D33" s="28" t="s">
        <v>195</v>
      </c>
      <c r="E33" s="28">
        <v>11.67</v>
      </c>
      <c r="F33" s="28">
        <v>8.27</v>
      </c>
      <c r="G33" s="28">
        <v>5.6</v>
      </c>
      <c r="H33" s="29">
        <v>4.67</v>
      </c>
      <c r="I33" s="28">
        <v>4.75</v>
      </c>
      <c r="J33" s="29">
        <v>3.96</v>
      </c>
      <c r="K33" s="28">
        <v>9.4</v>
      </c>
      <c r="L33" s="29">
        <v>7.83</v>
      </c>
      <c r="M33" s="28">
        <v>102.74</v>
      </c>
      <c r="N33" s="29">
        <v>85.61</v>
      </c>
      <c r="O33" s="28">
        <v>0.07</v>
      </c>
      <c r="P33" s="29">
        <v>0.07</v>
      </c>
      <c r="Q33" s="28">
        <v>0.3</v>
      </c>
      <c r="R33" s="29">
        <v>0.3</v>
      </c>
      <c r="S33" s="28">
        <v>7.6</v>
      </c>
      <c r="T33" s="29">
        <v>6.33</v>
      </c>
      <c r="U33" s="28">
        <v>275.74</v>
      </c>
      <c r="V33" s="29">
        <v>275.74</v>
      </c>
      <c r="W33" s="28">
        <v>0.23</v>
      </c>
      <c r="X33" s="29">
        <v>0.23</v>
      </c>
      <c r="Y33" s="54"/>
      <c r="Z33" s="54"/>
      <c r="AA33" s="54"/>
      <c r="AB33" s="54"/>
      <c r="AC33" s="54"/>
      <c r="AD33" s="54"/>
      <c r="AE33" s="54"/>
      <c r="AF33" s="50"/>
    </row>
    <row r="34" spans="1:32" s="16" customFormat="1" ht="15" customHeight="1">
      <c r="A34" s="57"/>
      <c r="B34" s="60" t="s">
        <v>7</v>
      </c>
      <c r="C34" s="126"/>
      <c r="D34" s="126"/>
      <c r="E34" s="103">
        <f>SUM(E33)</f>
        <v>11.67</v>
      </c>
      <c r="F34" s="103">
        <f aca="true" t="shared" si="6" ref="F34:T34">SUM(F33)</f>
        <v>8.27</v>
      </c>
      <c r="G34" s="103">
        <f t="shared" si="6"/>
        <v>5.6</v>
      </c>
      <c r="H34" s="103">
        <f t="shared" si="6"/>
        <v>4.67</v>
      </c>
      <c r="I34" s="103">
        <f t="shared" si="6"/>
        <v>4.75</v>
      </c>
      <c r="J34" s="103">
        <f t="shared" si="6"/>
        <v>3.96</v>
      </c>
      <c r="K34" s="103">
        <f t="shared" si="6"/>
        <v>9.4</v>
      </c>
      <c r="L34" s="103">
        <f t="shared" si="6"/>
        <v>7.83</v>
      </c>
      <c r="M34" s="103">
        <f t="shared" si="6"/>
        <v>102.74</v>
      </c>
      <c r="N34" s="103">
        <f t="shared" si="6"/>
        <v>85.61</v>
      </c>
      <c r="O34" s="103">
        <f t="shared" si="6"/>
        <v>0.07</v>
      </c>
      <c r="P34" s="103">
        <f t="shared" si="6"/>
        <v>0.07</v>
      </c>
      <c r="Q34" s="103">
        <f t="shared" si="6"/>
        <v>0.3</v>
      </c>
      <c r="R34" s="103">
        <f t="shared" si="6"/>
        <v>0.3</v>
      </c>
      <c r="S34" s="103">
        <f t="shared" si="6"/>
        <v>7.6</v>
      </c>
      <c r="T34" s="103">
        <f t="shared" si="6"/>
        <v>6.33</v>
      </c>
      <c r="U34" s="103">
        <f aca="true" t="shared" si="7" ref="U34:AB34">SUM(U33)</f>
        <v>275.74</v>
      </c>
      <c r="V34" s="103">
        <f t="shared" si="7"/>
        <v>275.74</v>
      </c>
      <c r="W34" s="103">
        <f t="shared" si="7"/>
        <v>0.23</v>
      </c>
      <c r="X34" s="103">
        <f t="shared" si="7"/>
        <v>0.23</v>
      </c>
      <c r="Y34" s="103">
        <f t="shared" si="7"/>
        <v>0</v>
      </c>
      <c r="Z34" s="103">
        <f t="shared" si="7"/>
        <v>0</v>
      </c>
      <c r="AA34" s="103">
        <f t="shared" si="7"/>
        <v>0</v>
      </c>
      <c r="AB34" s="103">
        <f t="shared" si="7"/>
        <v>0</v>
      </c>
      <c r="AC34" s="55"/>
      <c r="AD34" s="53"/>
      <c r="AE34" s="53"/>
      <c r="AF34" s="53"/>
    </row>
    <row r="35" spans="1:31" s="79" customFormat="1" ht="15" customHeight="1">
      <c r="A35" s="22"/>
      <c r="B35" s="82" t="s">
        <v>13</v>
      </c>
      <c r="C35" s="41"/>
      <c r="D35" s="41"/>
      <c r="E35" s="28"/>
      <c r="F35" s="28"/>
      <c r="G35" s="28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68"/>
      <c r="Y35" s="179"/>
      <c r="Z35" s="178"/>
      <c r="AA35" s="178"/>
      <c r="AB35" s="178"/>
      <c r="AC35" s="178"/>
      <c r="AD35" s="178"/>
      <c r="AE35" s="98"/>
    </row>
    <row r="36" spans="1:24" s="79" customFormat="1" ht="13.5" customHeight="1">
      <c r="A36" s="109" t="s">
        <v>153</v>
      </c>
      <c r="B36" s="23" t="s">
        <v>154</v>
      </c>
      <c r="C36" s="41" t="s">
        <v>74</v>
      </c>
      <c r="D36" s="41" t="s">
        <v>94</v>
      </c>
      <c r="E36" s="28">
        <v>2.79</v>
      </c>
      <c r="F36" s="28">
        <v>2.23</v>
      </c>
      <c r="G36" s="180">
        <v>0.59</v>
      </c>
      <c r="H36" s="181">
        <v>0.47</v>
      </c>
      <c r="I36" s="180">
        <v>5.04</v>
      </c>
      <c r="J36" s="181">
        <v>4.03</v>
      </c>
      <c r="K36" s="180">
        <v>7.5</v>
      </c>
      <c r="L36" s="181">
        <v>6</v>
      </c>
      <c r="M36" s="180">
        <v>77.71</v>
      </c>
      <c r="N36" s="181">
        <v>62.16</v>
      </c>
      <c r="O36" s="180">
        <v>0.01</v>
      </c>
      <c r="P36" s="181">
        <v>0</v>
      </c>
      <c r="Q36" s="180">
        <v>0.02</v>
      </c>
      <c r="R36" s="181">
        <v>0</v>
      </c>
      <c r="S36" s="180">
        <v>4.35</v>
      </c>
      <c r="T36" s="181">
        <v>3.48</v>
      </c>
      <c r="U36" s="180">
        <v>20.69</v>
      </c>
      <c r="V36" s="181">
        <v>0</v>
      </c>
      <c r="W36" s="180">
        <v>0.78</v>
      </c>
      <c r="X36" s="181">
        <v>0</v>
      </c>
    </row>
    <row r="37" spans="1:24" s="183" customFormat="1" ht="30.75" customHeight="1">
      <c r="A37" s="109" t="s">
        <v>203</v>
      </c>
      <c r="B37" s="60" t="s">
        <v>204</v>
      </c>
      <c r="C37" s="61" t="s">
        <v>205</v>
      </c>
      <c r="D37" s="58" t="s">
        <v>101</v>
      </c>
      <c r="E37" s="58">
        <v>44.92</v>
      </c>
      <c r="F37" s="58">
        <v>31.57</v>
      </c>
      <c r="G37" s="58">
        <v>27.33</v>
      </c>
      <c r="H37" s="59">
        <v>20.33</v>
      </c>
      <c r="I37" s="59">
        <v>13.87</v>
      </c>
      <c r="J37" s="59">
        <v>11.37</v>
      </c>
      <c r="K37" s="59">
        <v>48.79</v>
      </c>
      <c r="L37" s="59">
        <v>36.29</v>
      </c>
      <c r="M37" s="59">
        <v>429.31</v>
      </c>
      <c r="N37" s="59">
        <v>328.81</v>
      </c>
      <c r="O37" s="130">
        <v>0.14</v>
      </c>
      <c r="P37" s="130">
        <v>0.11</v>
      </c>
      <c r="Q37" s="59">
        <v>0.1</v>
      </c>
      <c r="R37" s="130">
        <v>0.07</v>
      </c>
      <c r="S37" s="130">
        <v>0.57</v>
      </c>
      <c r="T37" s="130">
        <v>0.42</v>
      </c>
      <c r="U37" s="59">
        <v>170.14</v>
      </c>
      <c r="V37" s="59">
        <v>160.13</v>
      </c>
      <c r="W37" s="130">
        <v>0.72</v>
      </c>
      <c r="X37" s="130">
        <v>0.56</v>
      </c>
    </row>
    <row r="38" spans="1:32" ht="15" customHeight="1">
      <c r="A38" s="109" t="s">
        <v>68</v>
      </c>
      <c r="B38" s="63" t="s">
        <v>69</v>
      </c>
      <c r="C38" s="61" t="s">
        <v>5</v>
      </c>
      <c r="D38" s="61" t="s">
        <v>6</v>
      </c>
      <c r="E38" s="58">
        <v>0.64</v>
      </c>
      <c r="F38" s="58">
        <v>0.48</v>
      </c>
      <c r="G38" s="58">
        <v>0.2</v>
      </c>
      <c r="H38" s="59">
        <v>0.15</v>
      </c>
      <c r="I38" s="58">
        <f>J38*200/150</f>
        <v>0</v>
      </c>
      <c r="J38" s="59">
        <v>0</v>
      </c>
      <c r="K38" s="58">
        <v>5.06</v>
      </c>
      <c r="L38" s="59">
        <v>3.79</v>
      </c>
      <c r="M38" s="58">
        <v>21.04</v>
      </c>
      <c r="N38" s="59">
        <v>15.78</v>
      </c>
      <c r="O38" s="58">
        <f>P38*200/150</f>
        <v>0.013333333333333334</v>
      </c>
      <c r="P38" s="65">
        <v>0.01</v>
      </c>
      <c r="Q38" s="58">
        <f>R38*200/150</f>
        <v>0.013333333333333334</v>
      </c>
      <c r="R38" s="65">
        <v>0.01</v>
      </c>
      <c r="S38" s="58">
        <v>0.1</v>
      </c>
      <c r="T38" s="65">
        <v>0.08</v>
      </c>
      <c r="U38" s="58">
        <f>V38*200/150</f>
        <v>5.053333333333334</v>
      </c>
      <c r="V38" s="65">
        <v>3.79</v>
      </c>
      <c r="W38" s="58">
        <f>X38*200/150</f>
        <v>0.84</v>
      </c>
      <c r="X38" s="102">
        <v>0.63</v>
      </c>
      <c r="Y38" s="50"/>
      <c r="Z38" s="50"/>
      <c r="AA38" s="50"/>
      <c r="AB38" s="50"/>
      <c r="AC38" s="50"/>
      <c r="AD38" s="50"/>
      <c r="AE38" s="50"/>
      <c r="AF38" s="50"/>
    </row>
    <row r="39" spans="1:32" s="16" customFormat="1" ht="15" customHeight="1">
      <c r="A39" s="108"/>
      <c r="B39" s="23" t="s">
        <v>11</v>
      </c>
      <c r="C39" s="41" t="s">
        <v>14</v>
      </c>
      <c r="D39" s="41" t="s">
        <v>14</v>
      </c>
      <c r="E39" s="28">
        <v>1.27</v>
      </c>
      <c r="F39" s="28">
        <v>1.27</v>
      </c>
      <c r="G39" s="28">
        <v>1.52</v>
      </c>
      <c r="H39" s="28">
        <v>1.52</v>
      </c>
      <c r="I39" s="28">
        <v>0.18</v>
      </c>
      <c r="J39" s="28">
        <v>0.18</v>
      </c>
      <c r="K39" s="28">
        <v>9.94</v>
      </c>
      <c r="L39" s="28">
        <v>9.94</v>
      </c>
      <c r="M39" s="29">
        <v>47.46</v>
      </c>
      <c r="N39" s="29">
        <v>47.46</v>
      </c>
      <c r="O39" s="40">
        <v>0.04</v>
      </c>
      <c r="P39" s="45">
        <v>0.04</v>
      </c>
      <c r="Q39" s="40">
        <v>0.02</v>
      </c>
      <c r="R39" s="45">
        <v>0.02</v>
      </c>
      <c r="S39" s="40">
        <v>0</v>
      </c>
      <c r="T39" s="45">
        <v>0</v>
      </c>
      <c r="U39" s="40">
        <v>7.4</v>
      </c>
      <c r="V39" s="45">
        <v>7.4</v>
      </c>
      <c r="W39" s="40">
        <v>0.56</v>
      </c>
      <c r="X39" s="45">
        <v>0.56</v>
      </c>
      <c r="Y39" s="53"/>
      <c r="Z39" s="53"/>
      <c r="AA39" s="53"/>
      <c r="AB39" s="53"/>
      <c r="AC39" s="53"/>
      <c r="AD39" s="53"/>
      <c r="AE39" s="53"/>
      <c r="AF39" s="53"/>
    </row>
    <row r="40" spans="1:31" ht="15" customHeight="1">
      <c r="A40" s="22"/>
      <c r="B40" s="23" t="s">
        <v>7</v>
      </c>
      <c r="C40" s="125"/>
      <c r="D40" s="125"/>
      <c r="E40" s="17">
        <f aca="true" t="shared" si="8" ref="E40:AB40">SUM(E36:E39)</f>
        <v>49.620000000000005</v>
      </c>
      <c r="F40" s="17">
        <f t="shared" si="8"/>
        <v>35.55</v>
      </c>
      <c r="G40" s="17">
        <f t="shared" si="8"/>
        <v>29.639999999999997</v>
      </c>
      <c r="H40" s="17">
        <f t="shared" si="8"/>
        <v>22.469999999999995</v>
      </c>
      <c r="I40" s="17">
        <f t="shared" si="8"/>
        <v>19.09</v>
      </c>
      <c r="J40" s="17">
        <f t="shared" si="8"/>
        <v>15.579999999999998</v>
      </c>
      <c r="K40" s="17">
        <f t="shared" si="8"/>
        <v>71.29</v>
      </c>
      <c r="L40" s="17">
        <f t="shared" si="8"/>
        <v>56.019999999999996</v>
      </c>
      <c r="M40" s="17">
        <f t="shared" si="8"/>
        <v>575.52</v>
      </c>
      <c r="N40" s="17">
        <f t="shared" si="8"/>
        <v>454.21</v>
      </c>
      <c r="O40" s="17">
        <f t="shared" si="8"/>
        <v>0.20333333333333337</v>
      </c>
      <c r="P40" s="17">
        <f t="shared" si="8"/>
        <v>0.16</v>
      </c>
      <c r="Q40" s="17">
        <f t="shared" si="8"/>
        <v>0.15333333333333332</v>
      </c>
      <c r="R40" s="17">
        <f t="shared" si="8"/>
        <v>0.1</v>
      </c>
      <c r="S40" s="17">
        <f t="shared" si="8"/>
        <v>5.02</v>
      </c>
      <c r="T40" s="17">
        <f t="shared" si="8"/>
        <v>3.98</v>
      </c>
      <c r="U40" s="17">
        <f t="shared" si="8"/>
        <v>203.28333333333333</v>
      </c>
      <c r="V40" s="17">
        <f t="shared" si="8"/>
        <v>171.32</v>
      </c>
      <c r="W40" s="17">
        <f t="shared" si="8"/>
        <v>2.9</v>
      </c>
      <c r="X40" s="17">
        <f t="shared" si="8"/>
        <v>1.75</v>
      </c>
      <c r="Y40" s="17">
        <f t="shared" si="8"/>
        <v>0</v>
      </c>
      <c r="Z40" s="17">
        <f t="shared" si="8"/>
        <v>0</v>
      </c>
      <c r="AA40" s="17">
        <f t="shared" si="8"/>
        <v>0</v>
      </c>
      <c r="AB40" s="17">
        <f t="shared" si="8"/>
        <v>0</v>
      </c>
      <c r="AC40" s="55"/>
      <c r="AD40" s="50"/>
      <c r="AE40" s="50"/>
    </row>
    <row r="41" spans="1:31" ht="17.25" customHeight="1">
      <c r="A41" s="22"/>
      <c r="B41" s="23" t="s">
        <v>15</v>
      </c>
      <c r="C41" s="17"/>
      <c r="D41" s="17"/>
      <c r="E41" s="17">
        <f aca="true" t="shared" si="9" ref="E41:AB41">SUM(E40,E34,E31,E22,E19)</f>
        <v>121.23000000000002</v>
      </c>
      <c r="F41" s="17">
        <f t="shared" si="9"/>
        <v>95.03</v>
      </c>
      <c r="G41" s="17">
        <f t="shared" si="9"/>
        <v>68.5</v>
      </c>
      <c r="H41" s="17">
        <f t="shared" si="9"/>
        <v>55.65999999999999</v>
      </c>
      <c r="I41" s="17">
        <f t="shared" si="9"/>
        <v>72.07</v>
      </c>
      <c r="J41" s="17">
        <f t="shared" si="9"/>
        <v>62.797999999999995</v>
      </c>
      <c r="K41" s="17">
        <f t="shared" si="9"/>
        <v>296.35</v>
      </c>
      <c r="L41" s="17">
        <f t="shared" si="9"/>
        <v>238.26</v>
      </c>
      <c r="M41" s="17">
        <f t="shared" si="9"/>
        <v>2103.44</v>
      </c>
      <c r="N41" s="17">
        <f t="shared" si="9"/>
        <v>1737.4199999999998</v>
      </c>
      <c r="O41" s="17">
        <f t="shared" si="9"/>
        <v>0.9623333333333335</v>
      </c>
      <c r="P41" s="17">
        <f t="shared" si="9"/>
        <v>0.6358333333333334</v>
      </c>
      <c r="Q41" s="17">
        <f t="shared" si="9"/>
        <v>0.9003333333333333</v>
      </c>
      <c r="R41" s="17">
        <f t="shared" si="9"/>
        <v>0.7366666666666667</v>
      </c>
      <c r="S41" s="17">
        <f t="shared" si="9"/>
        <v>60.43</v>
      </c>
      <c r="T41" s="17">
        <f t="shared" si="9"/>
        <v>51.2875</v>
      </c>
      <c r="U41" s="17">
        <f t="shared" si="9"/>
        <v>711.1123333333333</v>
      </c>
      <c r="V41" s="17">
        <f t="shared" si="9"/>
        <v>610.1000000000001</v>
      </c>
      <c r="W41" s="17">
        <f t="shared" si="9"/>
        <v>12.300666666666668</v>
      </c>
      <c r="X41" s="17">
        <f t="shared" si="9"/>
        <v>8.611666666666666</v>
      </c>
      <c r="Y41" s="17">
        <f t="shared" si="9"/>
        <v>0</v>
      </c>
      <c r="Z41" s="17">
        <f t="shared" si="9"/>
        <v>0</v>
      </c>
      <c r="AA41" s="17">
        <f t="shared" si="9"/>
        <v>0</v>
      </c>
      <c r="AB41" s="17">
        <f t="shared" si="9"/>
        <v>0</v>
      </c>
      <c r="AC41" s="55"/>
      <c r="AD41" s="55"/>
      <c r="AE41" s="55"/>
    </row>
    <row r="42" spans="1:31" ht="13.5" customHeight="1">
      <c r="A42" s="22"/>
      <c r="B42" s="81" t="s">
        <v>186</v>
      </c>
      <c r="C42" s="41"/>
      <c r="D42" s="41"/>
      <c r="E42" s="28"/>
      <c r="F42" s="28"/>
      <c r="G42" s="28"/>
      <c r="H42" s="29"/>
      <c r="I42" s="29"/>
      <c r="J42" s="29"/>
      <c r="K42" s="29"/>
      <c r="L42" s="29"/>
      <c r="M42" s="29"/>
      <c r="N42" s="29"/>
      <c r="O42" s="39"/>
      <c r="P42" s="39"/>
      <c r="Q42" s="39"/>
      <c r="R42" s="39"/>
      <c r="S42" s="39"/>
      <c r="T42" s="39"/>
      <c r="U42" s="39"/>
      <c r="V42" s="39"/>
      <c r="W42" s="39"/>
      <c r="X42" s="69"/>
      <c r="Y42" s="51"/>
      <c r="Z42" s="50"/>
      <c r="AA42" s="50"/>
      <c r="AB42" s="50"/>
      <c r="AC42" s="50"/>
      <c r="AD42" s="50"/>
      <c r="AE42" s="50"/>
    </row>
    <row r="43" spans="1:31" ht="15" customHeight="1">
      <c r="A43" s="22"/>
      <c r="B43" s="82" t="s">
        <v>4</v>
      </c>
      <c r="C43" s="41"/>
      <c r="D43" s="41"/>
      <c r="E43" s="28"/>
      <c r="F43" s="28"/>
      <c r="G43" s="28"/>
      <c r="H43" s="29"/>
      <c r="I43" s="29"/>
      <c r="J43" s="29"/>
      <c r="K43" s="29"/>
      <c r="L43" s="29"/>
      <c r="M43" s="29"/>
      <c r="N43" s="29"/>
      <c r="O43" s="39"/>
      <c r="P43" s="39"/>
      <c r="Q43" s="39"/>
      <c r="R43" s="39"/>
      <c r="S43" s="39"/>
      <c r="T43" s="39"/>
      <c r="U43" s="39"/>
      <c r="V43" s="39"/>
      <c r="W43" s="39"/>
      <c r="X43" s="69"/>
      <c r="Y43" s="51"/>
      <c r="Z43" s="50"/>
      <c r="AA43" s="50"/>
      <c r="AB43" s="50"/>
      <c r="AC43" s="50"/>
      <c r="AD43" s="50"/>
      <c r="AE43" s="50"/>
    </row>
    <row r="44" spans="1:30" s="1" customFormat="1" ht="17.25" customHeight="1">
      <c r="A44" s="129" t="s">
        <v>89</v>
      </c>
      <c r="B44" s="23" t="s">
        <v>91</v>
      </c>
      <c r="C44" s="41" t="s">
        <v>112</v>
      </c>
      <c r="D44" s="41" t="s">
        <v>131</v>
      </c>
      <c r="E44" s="28">
        <v>8.38</v>
      </c>
      <c r="F44" s="28">
        <v>7.51</v>
      </c>
      <c r="G44" s="28">
        <v>3.7</v>
      </c>
      <c r="H44" s="29">
        <v>2.96</v>
      </c>
      <c r="I44" s="28">
        <v>6.45</v>
      </c>
      <c r="J44" s="29">
        <v>6.16</v>
      </c>
      <c r="K44" s="28">
        <v>16.96</v>
      </c>
      <c r="L44" s="29">
        <v>11.81</v>
      </c>
      <c r="M44" s="28">
        <v>140.66</v>
      </c>
      <c r="N44" s="29">
        <v>114.53</v>
      </c>
      <c r="O44" s="29">
        <v>0.08</v>
      </c>
      <c r="P44" s="29">
        <f>O44*40/60</f>
        <v>0.05333333333333334</v>
      </c>
      <c r="Q44" s="29">
        <v>0.06</v>
      </c>
      <c r="R44" s="29">
        <f>Q44*40/60</f>
        <v>0.04</v>
      </c>
      <c r="S44" s="28">
        <v>0.17</v>
      </c>
      <c r="T44" s="29">
        <v>0.17</v>
      </c>
      <c r="U44" s="29">
        <v>70.8</v>
      </c>
      <c r="V44" s="29">
        <f>U44*40/60</f>
        <v>47.2</v>
      </c>
      <c r="W44" s="29">
        <v>0.81</v>
      </c>
      <c r="X44" s="68">
        <f>W44*40/60</f>
        <v>0.5400000000000001</v>
      </c>
      <c r="Y44" s="56"/>
      <c r="Z44" s="54"/>
      <c r="AA44" s="54"/>
      <c r="AB44" s="54"/>
      <c r="AC44" s="54"/>
      <c r="AD44" s="54"/>
    </row>
    <row r="45" spans="1:31" ht="30" customHeight="1">
      <c r="A45" s="108" t="s">
        <v>168</v>
      </c>
      <c r="B45" s="23" t="s">
        <v>169</v>
      </c>
      <c r="C45" s="41" t="s">
        <v>70</v>
      </c>
      <c r="D45" s="41" t="s">
        <v>71</v>
      </c>
      <c r="E45" s="28">
        <v>9.58</v>
      </c>
      <c r="F45" s="28">
        <v>7.58</v>
      </c>
      <c r="G45" s="28">
        <v>6.86</v>
      </c>
      <c r="H45" s="28">
        <v>5.14</v>
      </c>
      <c r="I45" s="28">
        <v>6.29</v>
      </c>
      <c r="J45" s="28">
        <v>4.25</v>
      </c>
      <c r="K45" s="28">
        <v>23.14</v>
      </c>
      <c r="L45" s="28">
        <v>17.35</v>
      </c>
      <c r="M45" s="28">
        <v>226.87</v>
      </c>
      <c r="N45" s="28">
        <v>166.4</v>
      </c>
      <c r="O45" s="38">
        <v>0.19</v>
      </c>
      <c r="P45" s="42">
        <v>0.16</v>
      </c>
      <c r="Q45" s="38">
        <v>0.26</v>
      </c>
      <c r="R45" s="42">
        <v>0.2</v>
      </c>
      <c r="S45" s="38">
        <v>0</v>
      </c>
      <c r="T45" s="42">
        <v>0</v>
      </c>
      <c r="U45" s="38">
        <v>229.72</v>
      </c>
      <c r="V45" s="42">
        <f>U45*150/200</f>
        <v>172.29</v>
      </c>
      <c r="W45" s="38">
        <v>2.6</v>
      </c>
      <c r="X45" s="42">
        <f>W45*150/200</f>
        <v>1.95</v>
      </c>
      <c r="Z45" s="50"/>
      <c r="AA45" s="50"/>
      <c r="AB45" s="50"/>
      <c r="AC45" s="50"/>
      <c r="AD45" s="50"/>
      <c r="AE45" s="50"/>
    </row>
    <row r="46" spans="1:20" ht="12.75">
      <c r="A46" s="108" t="s">
        <v>113</v>
      </c>
      <c r="B46" s="23" t="s">
        <v>96</v>
      </c>
      <c r="C46" s="136" t="s">
        <v>5</v>
      </c>
      <c r="D46" s="136" t="s">
        <v>6</v>
      </c>
      <c r="E46" s="80">
        <v>4.11</v>
      </c>
      <c r="F46" s="80">
        <v>3.08</v>
      </c>
      <c r="G46" s="28">
        <v>1.68</v>
      </c>
      <c r="H46" s="80">
        <v>1.26</v>
      </c>
      <c r="I46" s="28">
        <v>1.25</v>
      </c>
      <c r="J46" s="80">
        <v>0.94</v>
      </c>
      <c r="K46" s="28">
        <v>17.51</v>
      </c>
      <c r="L46" s="80">
        <v>13.14</v>
      </c>
      <c r="M46" s="28">
        <v>88.01</v>
      </c>
      <c r="N46" s="135">
        <v>66</v>
      </c>
      <c r="O46" s="6"/>
      <c r="S46" s="28">
        <v>2.1</v>
      </c>
      <c r="T46" s="137">
        <v>1.58</v>
      </c>
    </row>
    <row r="47" spans="1:31" ht="15" customHeight="1">
      <c r="A47" s="22"/>
      <c r="B47" s="23" t="s">
        <v>7</v>
      </c>
      <c r="C47" s="125"/>
      <c r="D47" s="125"/>
      <c r="E47" s="17">
        <f>SUM(E44:E46)</f>
        <v>22.07</v>
      </c>
      <c r="F47" s="17">
        <f aca="true" t="shared" si="10" ref="F47:T47">SUM(F44:F46)</f>
        <v>18.17</v>
      </c>
      <c r="G47" s="17">
        <f t="shared" si="10"/>
        <v>12.24</v>
      </c>
      <c r="H47" s="17">
        <f t="shared" si="10"/>
        <v>9.36</v>
      </c>
      <c r="I47" s="17">
        <f t="shared" si="10"/>
        <v>13.99</v>
      </c>
      <c r="J47" s="17">
        <f t="shared" si="10"/>
        <v>11.35</v>
      </c>
      <c r="K47" s="17">
        <f t="shared" si="10"/>
        <v>57.61</v>
      </c>
      <c r="L47" s="17">
        <f t="shared" si="10"/>
        <v>42.300000000000004</v>
      </c>
      <c r="M47" s="17">
        <f t="shared" si="10"/>
        <v>455.53999999999996</v>
      </c>
      <c r="N47" s="17">
        <f t="shared" si="10"/>
        <v>346.93</v>
      </c>
      <c r="O47" s="17">
        <f t="shared" si="10"/>
        <v>0.27</v>
      </c>
      <c r="P47" s="17">
        <f t="shared" si="10"/>
        <v>0.21333333333333335</v>
      </c>
      <c r="Q47" s="17">
        <f t="shared" si="10"/>
        <v>0.32</v>
      </c>
      <c r="R47" s="17">
        <f t="shared" si="10"/>
        <v>0.24000000000000002</v>
      </c>
      <c r="S47" s="17">
        <f t="shared" si="10"/>
        <v>2.27</v>
      </c>
      <c r="T47" s="17">
        <f t="shared" si="10"/>
        <v>1.75</v>
      </c>
      <c r="U47" s="17">
        <f aca="true" t="shared" si="11" ref="U47:AB47">SUM(U44:U46)</f>
        <v>300.52</v>
      </c>
      <c r="V47" s="17">
        <f t="shared" si="11"/>
        <v>219.49</v>
      </c>
      <c r="W47" s="17">
        <f t="shared" si="11"/>
        <v>3.41</v>
      </c>
      <c r="X47" s="17">
        <f t="shared" si="11"/>
        <v>2.49</v>
      </c>
      <c r="Y47" s="17">
        <f t="shared" si="11"/>
        <v>0</v>
      </c>
      <c r="Z47" s="17">
        <f t="shared" si="11"/>
        <v>0</v>
      </c>
      <c r="AA47" s="17">
        <f t="shared" si="11"/>
        <v>0</v>
      </c>
      <c r="AB47" s="17">
        <f t="shared" si="11"/>
        <v>0</v>
      </c>
      <c r="AC47" s="55"/>
      <c r="AD47" s="50"/>
      <c r="AE47" s="50"/>
    </row>
    <row r="48" spans="1:31" ht="15" customHeight="1">
      <c r="A48" s="22"/>
      <c r="B48" s="82" t="s">
        <v>16</v>
      </c>
      <c r="C48" s="41"/>
      <c r="D48" s="41"/>
      <c r="E48" s="28"/>
      <c r="F48" s="28"/>
      <c r="G48" s="28"/>
      <c r="H48" s="29"/>
      <c r="I48" s="29"/>
      <c r="J48" s="29"/>
      <c r="K48" s="29"/>
      <c r="L48" s="29"/>
      <c r="M48" s="29"/>
      <c r="N48" s="29"/>
      <c r="O48" s="39"/>
      <c r="P48" s="39"/>
      <c r="Q48" s="39"/>
      <c r="R48" s="39"/>
      <c r="S48" s="39"/>
      <c r="T48" s="39"/>
      <c r="U48" s="39"/>
      <c r="V48" s="39"/>
      <c r="W48" s="39"/>
      <c r="X48" s="69"/>
      <c r="Y48" s="51"/>
      <c r="Z48" s="50"/>
      <c r="AA48" s="50"/>
      <c r="AB48" s="50"/>
      <c r="AC48" s="50"/>
      <c r="AD48" s="50"/>
      <c r="AE48" s="50"/>
    </row>
    <row r="49" spans="1:30" ht="14.25" customHeight="1">
      <c r="A49" s="22" t="s">
        <v>25</v>
      </c>
      <c r="B49" s="23" t="s">
        <v>81</v>
      </c>
      <c r="C49" s="41" t="s">
        <v>6</v>
      </c>
      <c r="D49" s="41" t="s">
        <v>73</v>
      </c>
      <c r="E49" s="28">
        <v>11.45</v>
      </c>
      <c r="F49" s="28">
        <v>7.63</v>
      </c>
      <c r="G49" s="28">
        <v>5.32</v>
      </c>
      <c r="H49" s="106">
        <v>3.54</v>
      </c>
      <c r="I49" s="28">
        <v>6.08</v>
      </c>
      <c r="J49" s="106">
        <v>4.05</v>
      </c>
      <c r="K49" s="28">
        <v>7.79</v>
      </c>
      <c r="L49" s="106">
        <v>5.19</v>
      </c>
      <c r="M49" s="28">
        <v>107.1</v>
      </c>
      <c r="N49" s="106">
        <v>71.4</v>
      </c>
      <c r="O49" s="28">
        <v>0.06</v>
      </c>
      <c r="P49" s="29">
        <f>O49*150/180</f>
        <v>0.05</v>
      </c>
      <c r="Q49" s="28">
        <v>0.25</v>
      </c>
      <c r="R49" s="29">
        <f>Q49*150/180</f>
        <v>0.20833333333333334</v>
      </c>
      <c r="S49" s="28">
        <v>1.52</v>
      </c>
      <c r="T49" s="106">
        <v>1.01</v>
      </c>
      <c r="U49" s="28">
        <v>235.31</v>
      </c>
      <c r="V49" s="29">
        <f>U49*150/180</f>
        <v>196.09166666666667</v>
      </c>
      <c r="W49" s="28">
        <v>0.19</v>
      </c>
      <c r="X49" s="68">
        <f>W49*150/180</f>
        <v>0.15833333333333333</v>
      </c>
      <c r="Y49" s="56"/>
      <c r="Z49" s="54"/>
      <c r="AA49" s="54"/>
      <c r="AB49" s="54"/>
      <c r="AC49" s="54"/>
      <c r="AD49" s="54"/>
    </row>
    <row r="50" spans="1:31" ht="15" customHeight="1">
      <c r="A50" s="22"/>
      <c r="B50" s="23" t="s">
        <v>7</v>
      </c>
      <c r="C50" s="125"/>
      <c r="D50" s="125"/>
      <c r="E50" s="17">
        <f>SUM(E49)</f>
        <v>11.45</v>
      </c>
      <c r="F50" s="17">
        <f aca="true" t="shared" si="12" ref="F50:T50">SUM(F49)</f>
        <v>7.63</v>
      </c>
      <c r="G50" s="17">
        <f t="shared" si="12"/>
        <v>5.32</v>
      </c>
      <c r="H50" s="17">
        <f t="shared" si="12"/>
        <v>3.54</v>
      </c>
      <c r="I50" s="17">
        <f t="shared" si="12"/>
        <v>6.08</v>
      </c>
      <c r="J50" s="17">
        <f t="shared" si="12"/>
        <v>4.05</v>
      </c>
      <c r="K50" s="17">
        <f t="shared" si="12"/>
        <v>7.79</v>
      </c>
      <c r="L50" s="17">
        <f t="shared" si="12"/>
        <v>5.19</v>
      </c>
      <c r="M50" s="17">
        <f t="shared" si="12"/>
        <v>107.1</v>
      </c>
      <c r="N50" s="17">
        <f t="shared" si="12"/>
        <v>71.4</v>
      </c>
      <c r="O50" s="17">
        <f t="shared" si="12"/>
        <v>0.06</v>
      </c>
      <c r="P50" s="17">
        <f t="shared" si="12"/>
        <v>0.05</v>
      </c>
      <c r="Q50" s="17">
        <f t="shared" si="12"/>
        <v>0.25</v>
      </c>
      <c r="R50" s="17">
        <f t="shared" si="12"/>
        <v>0.20833333333333334</v>
      </c>
      <c r="S50" s="17">
        <f t="shared" si="12"/>
        <v>1.52</v>
      </c>
      <c r="T50" s="17">
        <f t="shared" si="12"/>
        <v>1.01</v>
      </c>
      <c r="U50" s="17">
        <f aca="true" t="shared" si="13" ref="U50:AB50">SUM(U49)</f>
        <v>235.31</v>
      </c>
      <c r="V50" s="17">
        <f t="shared" si="13"/>
        <v>196.09166666666667</v>
      </c>
      <c r="W50" s="17">
        <f t="shared" si="13"/>
        <v>0.19</v>
      </c>
      <c r="X50" s="17">
        <f t="shared" si="13"/>
        <v>0.15833333333333333</v>
      </c>
      <c r="Y50" s="17">
        <f t="shared" si="13"/>
        <v>0</v>
      </c>
      <c r="Z50" s="17">
        <f t="shared" si="13"/>
        <v>0</v>
      </c>
      <c r="AA50" s="17">
        <f t="shared" si="13"/>
        <v>0</v>
      </c>
      <c r="AB50" s="17">
        <f t="shared" si="13"/>
        <v>0</v>
      </c>
      <c r="AC50" s="55"/>
      <c r="AD50" s="50"/>
      <c r="AE50" s="50"/>
    </row>
    <row r="51" spans="1:31" ht="15" customHeight="1">
      <c r="A51" s="22"/>
      <c r="B51" s="82" t="s">
        <v>9</v>
      </c>
      <c r="C51" s="41"/>
      <c r="D51" s="41"/>
      <c r="E51" s="28"/>
      <c r="F51" s="28"/>
      <c r="G51" s="28"/>
      <c r="H51" s="29"/>
      <c r="I51" s="29"/>
      <c r="J51" s="29"/>
      <c r="K51" s="29"/>
      <c r="L51" s="29"/>
      <c r="M51" s="29"/>
      <c r="N51" s="29"/>
      <c r="O51" s="39"/>
      <c r="P51" s="39"/>
      <c r="Q51" s="39"/>
      <c r="R51" s="39"/>
      <c r="S51" s="39"/>
      <c r="T51" s="39"/>
      <c r="U51" s="39"/>
      <c r="V51" s="39"/>
      <c r="W51" s="39"/>
      <c r="X51" s="69"/>
      <c r="Y51" s="51"/>
      <c r="Z51" s="50"/>
      <c r="AA51" s="50"/>
      <c r="AB51" s="50"/>
      <c r="AC51" s="50"/>
      <c r="AD51" s="50"/>
      <c r="AE51" s="50"/>
    </row>
    <row r="52" spans="1:30" s="160" customFormat="1" ht="15" customHeight="1">
      <c r="A52" s="169" t="s">
        <v>137</v>
      </c>
      <c r="B52" s="161" t="s">
        <v>138</v>
      </c>
      <c r="C52" s="162" t="s">
        <v>74</v>
      </c>
      <c r="D52" s="162" t="s">
        <v>94</v>
      </c>
      <c r="E52" s="163">
        <v>1.39</v>
      </c>
      <c r="F52" s="163">
        <v>1.11</v>
      </c>
      <c r="G52" s="163">
        <v>1.07</v>
      </c>
      <c r="H52" s="159">
        <v>0.85</v>
      </c>
      <c r="I52" s="163">
        <v>2.55</v>
      </c>
      <c r="J52" s="159">
        <v>2.04</v>
      </c>
      <c r="K52" s="163">
        <v>12.65</v>
      </c>
      <c r="L52" s="159">
        <v>10.12</v>
      </c>
      <c r="M52" s="163">
        <v>77.83</v>
      </c>
      <c r="N52" s="159">
        <v>62.26</v>
      </c>
      <c r="O52" s="163">
        <v>0.04</v>
      </c>
      <c r="P52" s="159">
        <f>O52*45/60</f>
        <v>0.030000000000000002</v>
      </c>
      <c r="Q52" s="163">
        <v>0.01</v>
      </c>
      <c r="R52" s="159">
        <f>Q52*45/60</f>
        <v>0.007500000000000001</v>
      </c>
      <c r="S52" s="163">
        <v>10.17</v>
      </c>
      <c r="T52" s="159">
        <v>8.14</v>
      </c>
      <c r="U52" s="163">
        <v>22.19</v>
      </c>
      <c r="V52" s="159">
        <f>U52*45/60</f>
        <v>16.642500000000002</v>
      </c>
      <c r="W52" s="163">
        <v>0.66</v>
      </c>
      <c r="X52" s="159">
        <f>W52*45/60</f>
        <v>0.49500000000000005</v>
      </c>
      <c r="Y52" s="164"/>
      <c r="Z52" s="164"/>
      <c r="AA52" s="164"/>
      <c r="AB52" s="164"/>
      <c r="AC52" s="164"/>
      <c r="AD52" s="164"/>
    </row>
    <row r="53" spans="1:29" ht="27.75" customHeight="1">
      <c r="A53" s="113" t="s">
        <v>144</v>
      </c>
      <c r="B53" s="114" t="s">
        <v>145</v>
      </c>
      <c r="C53" s="115" t="s">
        <v>146</v>
      </c>
      <c r="D53" s="115" t="s">
        <v>147</v>
      </c>
      <c r="E53" s="163">
        <v>14.17</v>
      </c>
      <c r="F53" s="163">
        <v>13.17</v>
      </c>
      <c r="G53" s="106">
        <v>7.64</v>
      </c>
      <c r="H53" s="106">
        <f>G53*175/225</f>
        <v>5.942222222222222</v>
      </c>
      <c r="I53" s="106">
        <v>7.74</v>
      </c>
      <c r="J53" s="106">
        <f>I53*175/225</f>
        <v>6.02</v>
      </c>
      <c r="K53" s="106">
        <v>11.42</v>
      </c>
      <c r="L53" s="106">
        <f>K53*175/225</f>
        <v>8.882222222222222</v>
      </c>
      <c r="M53" s="106">
        <v>148</v>
      </c>
      <c r="N53" s="106">
        <f>M53*175/225</f>
        <v>115.11111111111111</v>
      </c>
      <c r="O53" s="106">
        <v>0.21</v>
      </c>
      <c r="P53" s="106">
        <f>O53*150/200</f>
        <v>0.1575</v>
      </c>
      <c r="Q53" s="106">
        <v>0.05</v>
      </c>
      <c r="R53" s="106">
        <f>Q53*150/200</f>
        <v>0.0375</v>
      </c>
      <c r="S53" s="106">
        <v>0.65</v>
      </c>
      <c r="T53" s="106">
        <f>S53*175/225</f>
        <v>0.5055555555555555</v>
      </c>
      <c r="U53" s="29"/>
      <c r="V53" s="29"/>
      <c r="W53" s="29"/>
      <c r="X53" s="29"/>
      <c r="Z53" s="50"/>
      <c r="AA53" s="50"/>
      <c r="AB53" s="50"/>
      <c r="AC53" s="50"/>
    </row>
    <row r="54" spans="1:29" s="7" customFormat="1" ht="15" customHeight="1">
      <c r="A54" s="109" t="s">
        <v>179</v>
      </c>
      <c r="B54" s="60" t="s">
        <v>180</v>
      </c>
      <c r="C54" s="61" t="s">
        <v>10</v>
      </c>
      <c r="D54" s="61" t="s">
        <v>74</v>
      </c>
      <c r="E54" s="58">
        <v>12.14</v>
      </c>
      <c r="F54" s="58">
        <v>8.05</v>
      </c>
      <c r="G54" s="59">
        <v>1.58</v>
      </c>
      <c r="H54" s="59">
        <v>1.58</v>
      </c>
      <c r="I54" s="59">
        <v>4.58</v>
      </c>
      <c r="J54" s="59">
        <v>4.58</v>
      </c>
      <c r="K54" s="59">
        <v>1.37</v>
      </c>
      <c r="L54" s="59">
        <v>1.37</v>
      </c>
      <c r="M54" s="59">
        <v>53.07</v>
      </c>
      <c r="N54" s="59">
        <v>53.07</v>
      </c>
      <c r="O54" s="59">
        <v>0.06</v>
      </c>
      <c r="P54" s="59">
        <v>0.06</v>
      </c>
      <c r="Q54" s="59">
        <v>0.11</v>
      </c>
      <c r="R54" s="59">
        <v>0.11</v>
      </c>
      <c r="S54" s="59">
        <v>0.02</v>
      </c>
      <c r="T54" s="59">
        <v>0.02</v>
      </c>
      <c r="U54" s="59">
        <v>14.79</v>
      </c>
      <c r="V54" s="59">
        <v>14.79</v>
      </c>
      <c r="W54" s="59">
        <v>0.27</v>
      </c>
      <c r="X54" s="59">
        <v>0.27</v>
      </c>
      <c r="Y54" s="190"/>
      <c r="Z54" s="70"/>
      <c r="AA54" s="70"/>
      <c r="AB54" s="70"/>
      <c r="AC54" s="70"/>
    </row>
    <row r="55" spans="1:32" ht="15" customHeight="1">
      <c r="A55" s="109" t="s">
        <v>29</v>
      </c>
      <c r="B55" s="63" t="s">
        <v>27</v>
      </c>
      <c r="C55" s="61" t="s">
        <v>62</v>
      </c>
      <c r="D55" s="61" t="s">
        <v>190</v>
      </c>
      <c r="E55" s="128">
        <v>4.21</v>
      </c>
      <c r="F55" s="128">
        <v>3.56</v>
      </c>
      <c r="G55" s="59">
        <v>4.62</v>
      </c>
      <c r="H55" s="59">
        <v>4.62</v>
      </c>
      <c r="I55" s="59">
        <v>4.15</v>
      </c>
      <c r="J55" s="59">
        <v>4.15</v>
      </c>
      <c r="K55" s="59">
        <v>33.28</v>
      </c>
      <c r="L55" s="59">
        <v>33.28</v>
      </c>
      <c r="M55" s="59">
        <v>188.98</v>
      </c>
      <c r="N55" s="59">
        <v>188.98</v>
      </c>
      <c r="O55" s="62">
        <v>0.09</v>
      </c>
      <c r="P55" s="59">
        <f>O55/1.5</f>
        <v>0.06</v>
      </c>
      <c r="Q55" s="62">
        <v>0.06</v>
      </c>
      <c r="R55" s="59">
        <f>Q55/1.5</f>
        <v>0.04</v>
      </c>
      <c r="S55" s="62">
        <v>0</v>
      </c>
      <c r="T55" s="59">
        <f>S55/1.5</f>
        <v>0</v>
      </c>
      <c r="U55" s="62">
        <v>12.89</v>
      </c>
      <c r="V55" s="59">
        <f>U55/1.5</f>
        <v>8.593333333333334</v>
      </c>
      <c r="W55" s="62">
        <v>0.78</v>
      </c>
      <c r="X55" s="74">
        <f>W55/1.5</f>
        <v>0.52</v>
      </c>
      <c r="Y55" s="50"/>
      <c r="Z55" s="50"/>
      <c r="AA55" s="50"/>
      <c r="AB55" s="50"/>
      <c r="AC55" s="50"/>
      <c r="AD55" s="50"/>
      <c r="AE55" s="50"/>
      <c r="AF55" s="50"/>
    </row>
    <row r="56" spans="1:31" s="166" customFormat="1" ht="15.75" customHeight="1">
      <c r="A56" s="170" t="s">
        <v>77</v>
      </c>
      <c r="B56" s="167" t="s">
        <v>127</v>
      </c>
      <c r="C56" s="156" t="s">
        <v>5</v>
      </c>
      <c r="D56" s="156" t="s">
        <v>6</v>
      </c>
      <c r="E56" s="157">
        <v>2.8</v>
      </c>
      <c r="F56" s="157">
        <v>2.1</v>
      </c>
      <c r="G56" s="168">
        <v>1.2</v>
      </c>
      <c r="H56" s="171">
        <v>0.9</v>
      </c>
      <c r="I56" s="168">
        <f>J56*200/150</f>
        <v>0</v>
      </c>
      <c r="J56" s="171">
        <v>0</v>
      </c>
      <c r="K56" s="168">
        <v>31.6</v>
      </c>
      <c r="L56" s="171">
        <v>23.7</v>
      </c>
      <c r="M56" s="168">
        <v>126</v>
      </c>
      <c r="N56" s="171">
        <v>94.5</v>
      </c>
      <c r="O56" s="158">
        <v>0.02</v>
      </c>
      <c r="P56" s="158">
        <f>O56*150/200</f>
        <v>0.015</v>
      </c>
      <c r="Q56" s="158">
        <v>0.01</v>
      </c>
      <c r="R56" s="158">
        <f>Q56*150/200</f>
        <v>0.0075</v>
      </c>
      <c r="S56" s="158">
        <v>0</v>
      </c>
      <c r="T56" s="159">
        <v>0</v>
      </c>
      <c r="U56" s="172">
        <v>25.91</v>
      </c>
      <c r="V56" s="159">
        <f>U56*150/200</f>
        <v>19.4325</v>
      </c>
      <c r="W56" s="172">
        <v>0.65</v>
      </c>
      <c r="X56" s="173">
        <f>W56*150/200</f>
        <v>0.4875</v>
      </c>
      <c r="Y56" s="165"/>
      <c r="Z56" s="165"/>
      <c r="AA56" s="165"/>
      <c r="AB56" s="165"/>
      <c r="AC56" s="165"/>
      <c r="AD56" s="165"/>
      <c r="AE56" s="165"/>
    </row>
    <row r="57" spans="1:32" s="16" customFormat="1" ht="15" customHeight="1">
      <c r="A57" s="108"/>
      <c r="B57" s="23" t="s">
        <v>11</v>
      </c>
      <c r="C57" s="41" t="s">
        <v>14</v>
      </c>
      <c r="D57" s="41" t="s">
        <v>14</v>
      </c>
      <c r="E57" s="28">
        <v>1.27</v>
      </c>
      <c r="F57" s="28">
        <v>1.27</v>
      </c>
      <c r="G57" s="28">
        <v>1.52</v>
      </c>
      <c r="H57" s="28">
        <v>1.52</v>
      </c>
      <c r="I57" s="28">
        <v>0.18</v>
      </c>
      <c r="J57" s="28">
        <v>0.18</v>
      </c>
      <c r="K57" s="28">
        <v>9.94</v>
      </c>
      <c r="L57" s="28">
        <v>9.94</v>
      </c>
      <c r="M57" s="29">
        <v>47.46</v>
      </c>
      <c r="N57" s="29">
        <v>47.46</v>
      </c>
      <c r="O57" s="40">
        <v>0.04</v>
      </c>
      <c r="P57" s="45">
        <v>0.04</v>
      </c>
      <c r="Q57" s="40">
        <v>0.02</v>
      </c>
      <c r="R57" s="45">
        <v>0.02</v>
      </c>
      <c r="S57" s="40">
        <v>0</v>
      </c>
      <c r="T57" s="45">
        <v>0</v>
      </c>
      <c r="U57" s="40">
        <v>7.4</v>
      </c>
      <c r="V57" s="45">
        <v>7.4</v>
      </c>
      <c r="W57" s="40">
        <v>0.56</v>
      </c>
      <c r="X57" s="45">
        <v>0.56</v>
      </c>
      <c r="Y57" s="53"/>
      <c r="Z57" s="53"/>
      <c r="AA57" s="53"/>
      <c r="AB57" s="53"/>
      <c r="AC57" s="53"/>
      <c r="AD57" s="53"/>
      <c r="AE57" s="53"/>
      <c r="AF57" s="53"/>
    </row>
    <row r="58" spans="1:32" ht="15" customHeight="1">
      <c r="A58" s="108"/>
      <c r="B58" s="23" t="s">
        <v>47</v>
      </c>
      <c r="C58" s="41" t="s">
        <v>63</v>
      </c>
      <c r="D58" s="41" t="s">
        <v>64</v>
      </c>
      <c r="E58" s="28">
        <v>2.39</v>
      </c>
      <c r="F58" s="28">
        <v>2.09</v>
      </c>
      <c r="G58" s="28">
        <v>2.6</v>
      </c>
      <c r="H58" s="29">
        <v>2.27</v>
      </c>
      <c r="I58" s="29">
        <v>0.51</v>
      </c>
      <c r="J58" s="29">
        <v>0.45</v>
      </c>
      <c r="K58" s="29">
        <v>20.09</v>
      </c>
      <c r="L58" s="29">
        <v>17.58</v>
      </c>
      <c r="M58" s="29">
        <v>95.35</v>
      </c>
      <c r="N58" s="29">
        <v>83.45</v>
      </c>
      <c r="O58" s="38">
        <v>0.06</v>
      </c>
      <c r="P58" s="42">
        <v>0.04</v>
      </c>
      <c r="Q58" s="38">
        <v>0.04</v>
      </c>
      <c r="R58" s="42">
        <v>0.03</v>
      </c>
      <c r="S58" s="38">
        <v>0</v>
      </c>
      <c r="T58" s="29">
        <f>S58*40.6/46</f>
        <v>0</v>
      </c>
      <c r="U58" s="40">
        <v>17</v>
      </c>
      <c r="V58" s="45">
        <v>13.6</v>
      </c>
      <c r="W58" s="40">
        <v>1.15</v>
      </c>
      <c r="X58" s="45">
        <v>0.92</v>
      </c>
      <c r="Y58" s="50"/>
      <c r="Z58" s="50"/>
      <c r="AA58" s="50"/>
      <c r="AB58" s="50"/>
      <c r="AC58" s="50"/>
      <c r="AD58" s="50"/>
      <c r="AE58" s="50"/>
      <c r="AF58" s="50"/>
    </row>
    <row r="59" spans="1:31" ht="15" customHeight="1">
      <c r="A59" s="22"/>
      <c r="B59" s="23" t="s">
        <v>7</v>
      </c>
      <c r="C59" s="125"/>
      <c r="D59" s="125"/>
      <c r="E59" s="17">
        <f>SUM(E52:E58)</f>
        <v>38.370000000000005</v>
      </c>
      <c r="F59" s="17">
        <f aca="true" t="shared" si="14" ref="F59:AB59">SUM(F52:F58)</f>
        <v>31.349999999999998</v>
      </c>
      <c r="G59" s="17">
        <f t="shared" si="14"/>
        <v>20.23</v>
      </c>
      <c r="H59" s="17">
        <f t="shared" si="14"/>
        <v>17.682222222222222</v>
      </c>
      <c r="I59" s="17">
        <f t="shared" si="14"/>
        <v>19.71</v>
      </c>
      <c r="J59" s="17">
        <f t="shared" si="14"/>
        <v>17.419999999999998</v>
      </c>
      <c r="K59" s="17">
        <f t="shared" si="14"/>
        <v>120.35</v>
      </c>
      <c r="L59" s="17">
        <f t="shared" si="14"/>
        <v>104.87222222222222</v>
      </c>
      <c r="M59" s="17">
        <f t="shared" si="14"/>
        <v>736.69</v>
      </c>
      <c r="N59" s="17">
        <f t="shared" si="14"/>
        <v>644.8311111111111</v>
      </c>
      <c r="O59" s="17">
        <f t="shared" si="14"/>
        <v>0.52</v>
      </c>
      <c r="P59" s="17">
        <f t="shared" si="14"/>
        <v>0.40249999999999997</v>
      </c>
      <c r="Q59" s="17">
        <f t="shared" si="14"/>
        <v>0.3</v>
      </c>
      <c r="R59" s="17">
        <f t="shared" si="14"/>
        <v>0.2525</v>
      </c>
      <c r="S59" s="17">
        <f t="shared" si="14"/>
        <v>10.84</v>
      </c>
      <c r="T59" s="17">
        <f t="shared" si="14"/>
        <v>8.665555555555557</v>
      </c>
      <c r="U59" s="17">
        <f t="shared" si="14"/>
        <v>100.18</v>
      </c>
      <c r="V59" s="17">
        <f t="shared" si="14"/>
        <v>80.45833333333334</v>
      </c>
      <c r="W59" s="17">
        <f t="shared" si="14"/>
        <v>4.07</v>
      </c>
      <c r="X59" s="17">
        <f t="shared" si="14"/>
        <v>3.2525000000000004</v>
      </c>
      <c r="Y59" s="17">
        <f t="shared" si="14"/>
        <v>0</v>
      </c>
      <c r="Z59" s="17">
        <f t="shared" si="14"/>
        <v>0</v>
      </c>
      <c r="AA59" s="17">
        <f t="shared" si="14"/>
        <v>0</v>
      </c>
      <c r="AB59" s="17">
        <f t="shared" si="14"/>
        <v>0</v>
      </c>
      <c r="AC59" s="55"/>
      <c r="AD59" s="50"/>
      <c r="AE59" s="50"/>
    </row>
    <row r="60" spans="1:31" ht="15" customHeight="1">
      <c r="A60" s="22"/>
      <c r="B60" s="82" t="s">
        <v>17</v>
      </c>
      <c r="C60" s="41"/>
      <c r="D60" s="41"/>
      <c r="E60" s="28"/>
      <c r="F60" s="28"/>
      <c r="G60" s="28"/>
      <c r="H60" s="29"/>
      <c r="I60" s="29"/>
      <c r="J60" s="29"/>
      <c r="K60" s="29"/>
      <c r="L60" s="29"/>
      <c r="M60" s="29"/>
      <c r="N60" s="29"/>
      <c r="O60" s="39"/>
      <c r="P60" s="39"/>
      <c r="Q60" s="39"/>
      <c r="R60" s="39"/>
      <c r="S60" s="39"/>
      <c r="T60" s="39"/>
      <c r="U60" s="39"/>
      <c r="V60" s="39"/>
      <c r="W60" s="39"/>
      <c r="X60" s="69"/>
      <c r="Y60" s="51"/>
      <c r="Z60" s="50"/>
      <c r="AA60" s="50"/>
      <c r="AB60" s="50"/>
      <c r="AC60" s="50"/>
      <c r="AD60" s="50"/>
      <c r="AE60" s="50"/>
    </row>
    <row r="61" spans="1:32" ht="15" customHeight="1">
      <c r="A61" s="108" t="s">
        <v>23</v>
      </c>
      <c r="B61" s="23" t="s">
        <v>20</v>
      </c>
      <c r="C61" s="41">
        <v>160</v>
      </c>
      <c r="D61" s="41">
        <v>120</v>
      </c>
      <c r="E61" s="28">
        <v>9.75</v>
      </c>
      <c r="F61" s="28">
        <v>7.31</v>
      </c>
      <c r="G61" s="28">
        <v>5.6</v>
      </c>
      <c r="H61" s="29">
        <v>4.05</v>
      </c>
      <c r="I61" s="28">
        <v>4.75</v>
      </c>
      <c r="J61" s="29">
        <v>3.43</v>
      </c>
      <c r="K61" s="28">
        <v>9.4</v>
      </c>
      <c r="L61" s="29">
        <v>6.79</v>
      </c>
      <c r="M61" s="28">
        <v>102.74</v>
      </c>
      <c r="N61" s="29">
        <v>74.2</v>
      </c>
      <c r="O61" s="28">
        <v>0.07</v>
      </c>
      <c r="P61" s="29">
        <v>0.07</v>
      </c>
      <c r="Q61" s="28">
        <v>0.3</v>
      </c>
      <c r="R61" s="29">
        <v>0.3</v>
      </c>
      <c r="S61" s="28">
        <v>7.6</v>
      </c>
      <c r="T61" s="29">
        <v>5.49</v>
      </c>
      <c r="U61" s="28">
        <v>275.74</v>
      </c>
      <c r="V61" s="29">
        <v>275.74</v>
      </c>
      <c r="W61" s="28">
        <v>0.23</v>
      </c>
      <c r="X61" s="29">
        <v>0.23</v>
      </c>
      <c r="Y61" s="54"/>
      <c r="Z61" s="54"/>
      <c r="AA61" s="54"/>
      <c r="AB61" s="54"/>
      <c r="AC61" s="50"/>
      <c r="AD61" s="54"/>
      <c r="AE61" s="54"/>
      <c r="AF61" s="50"/>
    </row>
    <row r="62" spans="1:31" ht="15" customHeight="1">
      <c r="A62" s="22"/>
      <c r="B62" s="23" t="s">
        <v>7</v>
      </c>
      <c r="C62" s="125"/>
      <c r="D62" s="125"/>
      <c r="E62" s="17">
        <f>SUM(E61)</f>
        <v>9.75</v>
      </c>
      <c r="F62" s="17">
        <f aca="true" t="shared" si="15" ref="F62:T62">SUM(F61)</f>
        <v>7.31</v>
      </c>
      <c r="G62" s="17">
        <f t="shared" si="15"/>
        <v>5.6</v>
      </c>
      <c r="H62" s="17">
        <f t="shared" si="15"/>
        <v>4.05</v>
      </c>
      <c r="I62" s="17">
        <f t="shared" si="15"/>
        <v>4.75</v>
      </c>
      <c r="J62" s="17">
        <f t="shared" si="15"/>
        <v>3.43</v>
      </c>
      <c r="K62" s="17">
        <f t="shared" si="15"/>
        <v>9.4</v>
      </c>
      <c r="L62" s="17">
        <f t="shared" si="15"/>
        <v>6.79</v>
      </c>
      <c r="M62" s="17">
        <f t="shared" si="15"/>
        <v>102.74</v>
      </c>
      <c r="N62" s="17">
        <f t="shared" si="15"/>
        <v>74.2</v>
      </c>
      <c r="O62" s="17">
        <f t="shared" si="15"/>
        <v>0.07</v>
      </c>
      <c r="P62" s="17">
        <f t="shared" si="15"/>
        <v>0.07</v>
      </c>
      <c r="Q62" s="17">
        <f t="shared" si="15"/>
        <v>0.3</v>
      </c>
      <c r="R62" s="17">
        <f t="shared" si="15"/>
        <v>0.3</v>
      </c>
      <c r="S62" s="17">
        <f t="shared" si="15"/>
        <v>7.6</v>
      </c>
      <c r="T62" s="17">
        <f t="shared" si="15"/>
        <v>5.49</v>
      </c>
      <c r="U62" s="17">
        <f aca="true" t="shared" si="16" ref="U62:AB62">SUM(U61)</f>
        <v>275.74</v>
      </c>
      <c r="V62" s="17">
        <f t="shared" si="16"/>
        <v>275.74</v>
      </c>
      <c r="W62" s="17">
        <f t="shared" si="16"/>
        <v>0.23</v>
      </c>
      <c r="X62" s="17">
        <f t="shared" si="16"/>
        <v>0.23</v>
      </c>
      <c r="Y62" s="17">
        <f t="shared" si="16"/>
        <v>0</v>
      </c>
      <c r="Z62" s="17">
        <f t="shared" si="16"/>
        <v>0</v>
      </c>
      <c r="AA62" s="17">
        <f t="shared" si="16"/>
        <v>0</v>
      </c>
      <c r="AB62" s="17">
        <f t="shared" si="16"/>
        <v>0</v>
      </c>
      <c r="AC62" s="55"/>
      <c r="AD62" s="50"/>
      <c r="AE62" s="50"/>
    </row>
    <row r="63" spans="1:31" ht="15" customHeight="1">
      <c r="A63" s="22"/>
      <c r="B63" s="82" t="s">
        <v>13</v>
      </c>
      <c r="C63" s="41"/>
      <c r="D63" s="41"/>
      <c r="E63" s="28"/>
      <c r="F63" s="28"/>
      <c r="G63" s="28"/>
      <c r="H63" s="29"/>
      <c r="I63" s="29"/>
      <c r="J63" s="29"/>
      <c r="K63" s="29"/>
      <c r="L63" s="29"/>
      <c r="M63" s="29"/>
      <c r="N63" s="29"/>
      <c r="O63" s="39"/>
      <c r="P63" s="39"/>
      <c r="Q63" s="39"/>
      <c r="R63" s="39"/>
      <c r="S63" s="39"/>
      <c r="T63" s="39"/>
      <c r="U63" s="39"/>
      <c r="V63" s="39"/>
      <c r="W63" s="39"/>
      <c r="X63" s="69"/>
      <c r="Y63" s="51"/>
      <c r="Z63" s="50"/>
      <c r="AA63" s="50"/>
      <c r="AB63" s="50"/>
      <c r="AC63" s="50"/>
      <c r="AD63" s="50"/>
      <c r="AE63" s="50"/>
    </row>
    <row r="64" spans="1:34" ht="15" customHeight="1">
      <c r="A64" s="109"/>
      <c r="B64" s="60" t="s">
        <v>141</v>
      </c>
      <c r="C64" s="61" t="s">
        <v>191</v>
      </c>
      <c r="D64" s="61" t="s">
        <v>191</v>
      </c>
      <c r="E64" s="58">
        <v>10.94</v>
      </c>
      <c r="F64" s="58">
        <v>10.94</v>
      </c>
      <c r="G64" s="59">
        <v>0.46</v>
      </c>
      <c r="H64" s="59">
        <v>0.46</v>
      </c>
      <c r="I64" s="58">
        <v>0</v>
      </c>
      <c r="J64" s="59">
        <v>0</v>
      </c>
      <c r="K64" s="59">
        <v>13</v>
      </c>
      <c r="L64" s="59">
        <v>12.88</v>
      </c>
      <c r="M64" s="59">
        <v>53.82</v>
      </c>
      <c r="N64" s="59">
        <v>53.35</v>
      </c>
      <c r="O64" s="58">
        <v>0.02</v>
      </c>
      <c r="P64" s="59">
        <v>0.02</v>
      </c>
      <c r="Q64" s="58">
        <f>R64*160/150</f>
        <v>0.05333333333333334</v>
      </c>
      <c r="R64" s="59">
        <v>0.05</v>
      </c>
      <c r="S64" s="59">
        <v>18.4</v>
      </c>
      <c r="T64" s="59">
        <v>18.24</v>
      </c>
      <c r="U64" s="58">
        <v>24</v>
      </c>
      <c r="V64" s="59">
        <v>24</v>
      </c>
      <c r="W64" s="58">
        <v>3.3</v>
      </c>
      <c r="X64" s="66">
        <v>3.3</v>
      </c>
      <c r="Y64" s="51"/>
      <c r="Z64" s="54"/>
      <c r="AA64" s="54"/>
      <c r="AB64" s="54"/>
      <c r="AC64" s="54"/>
      <c r="AD64" s="50"/>
      <c r="AE64" s="50"/>
      <c r="AF64" s="50"/>
      <c r="AG64" s="50"/>
      <c r="AH64" s="50"/>
    </row>
    <row r="65" spans="1:32" ht="15" customHeight="1">
      <c r="A65" s="111" t="s">
        <v>84</v>
      </c>
      <c r="B65" s="23" t="s">
        <v>85</v>
      </c>
      <c r="C65" s="41" t="s">
        <v>79</v>
      </c>
      <c r="D65" s="41" t="s">
        <v>79</v>
      </c>
      <c r="E65" s="28">
        <v>8.54</v>
      </c>
      <c r="F65" s="28">
        <v>8.54</v>
      </c>
      <c r="G65" s="28">
        <v>5.54</v>
      </c>
      <c r="H65" s="29">
        <v>5.54</v>
      </c>
      <c r="I65" s="28">
        <v>7.04</v>
      </c>
      <c r="J65" s="29">
        <v>7.04</v>
      </c>
      <c r="K65" s="28">
        <v>1.04</v>
      </c>
      <c r="L65" s="29">
        <v>1.05</v>
      </c>
      <c r="M65" s="28">
        <v>89.68</v>
      </c>
      <c r="N65" s="29">
        <v>89.68</v>
      </c>
      <c r="O65" s="29">
        <v>0.07</v>
      </c>
      <c r="P65" s="29">
        <f>O65/2</f>
        <v>0.035</v>
      </c>
      <c r="Q65" s="29">
        <v>0.39</v>
      </c>
      <c r="R65" s="29">
        <f>Q65/2</f>
        <v>0.195</v>
      </c>
      <c r="S65" s="28">
        <v>0.6</v>
      </c>
      <c r="T65" s="29">
        <v>0.6</v>
      </c>
      <c r="U65" s="29">
        <v>81.4</v>
      </c>
      <c r="V65" s="29">
        <f>U65/2</f>
        <v>40.7</v>
      </c>
      <c r="W65" s="29">
        <v>2.2</v>
      </c>
      <c r="X65" s="29">
        <f>W65/2</f>
        <v>1.1</v>
      </c>
      <c r="Y65" s="1"/>
      <c r="Z65" s="54"/>
      <c r="AA65" s="54"/>
      <c r="AB65" s="54"/>
      <c r="AC65" s="54"/>
      <c r="AD65" s="54"/>
      <c r="AE65" s="54"/>
      <c r="AF65" s="50"/>
    </row>
    <row r="66" spans="1:31" ht="17.25" customHeight="1">
      <c r="A66" s="108" t="s">
        <v>158</v>
      </c>
      <c r="B66" s="25" t="s">
        <v>159</v>
      </c>
      <c r="C66" s="41" t="s">
        <v>62</v>
      </c>
      <c r="D66" s="41" t="s">
        <v>73</v>
      </c>
      <c r="E66" s="28">
        <v>3.18</v>
      </c>
      <c r="F66" s="28">
        <v>2.69</v>
      </c>
      <c r="G66" s="29">
        <f>H66*130/100</f>
        <v>2.795</v>
      </c>
      <c r="H66" s="29">
        <v>2.15</v>
      </c>
      <c r="I66" s="29">
        <f>J66*130/100</f>
        <v>5.2</v>
      </c>
      <c r="J66" s="29">
        <v>4</v>
      </c>
      <c r="K66" s="29">
        <f>L66*130/100</f>
        <v>18.46</v>
      </c>
      <c r="L66" s="29">
        <v>14.2</v>
      </c>
      <c r="M66" s="29">
        <f>N66*130/100</f>
        <v>131.56</v>
      </c>
      <c r="N66" s="29">
        <v>101.2</v>
      </c>
      <c r="O66" s="38">
        <v>0.08</v>
      </c>
      <c r="P66" s="29">
        <f>O66*100/130</f>
        <v>0.06153846153846154</v>
      </c>
      <c r="Q66" s="38">
        <v>0.02</v>
      </c>
      <c r="R66" s="29">
        <f>Q66*100/130</f>
        <v>0.015384615384615385</v>
      </c>
      <c r="S66" s="38">
        <v>0</v>
      </c>
      <c r="T66" s="29">
        <f>S66*100/130</f>
        <v>0</v>
      </c>
      <c r="U66" s="38">
        <v>1</v>
      </c>
      <c r="V66" s="29">
        <f>U66*100/130</f>
        <v>0.7692307692307693</v>
      </c>
      <c r="W66" s="38">
        <v>0.47</v>
      </c>
      <c r="X66" s="29">
        <f>W66*100/130</f>
        <v>0.36153846153846153</v>
      </c>
      <c r="Y66" s="50"/>
      <c r="Z66" s="50"/>
      <c r="AA66" s="50"/>
      <c r="AB66" s="50"/>
      <c r="AC66" s="50"/>
      <c r="AD66" s="50"/>
      <c r="AE66" s="50"/>
    </row>
    <row r="67" spans="1:32" ht="15" customHeight="1">
      <c r="A67" s="140" t="s">
        <v>99</v>
      </c>
      <c r="B67" s="141" t="s">
        <v>114</v>
      </c>
      <c r="C67" s="101" t="s">
        <v>115</v>
      </c>
      <c r="D67" s="101" t="s">
        <v>116</v>
      </c>
      <c r="E67" s="71">
        <v>2.09</v>
      </c>
      <c r="F67" s="71">
        <v>1.79</v>
      </c>
      <c r="G67" s="71">
        <v>0.27</v>
      </c>
      <c r="H67" s="107">
        <v>0.22</v>
      </c>
      <c r="I67" s="71">
        <f>J67*200/150</f>
        <v>0</v>
      </c>
      <c r="J67" s="107">
        <v>0</v>
      </c>
      <c r="K67" s="71">
        <v>15.33</v>
      </c>
      <c r="L67" s="107">
        <v>11.57</v>
      </c>
      <c r="M67" s="71">
        <v>62.4</v>
      </c>
      <c r="N67" s="107">
        <v>47.16</v>
      </c>
      <c r="O67" s="71">
        <f>P67*200/150</f>
        <v>0.013333333333333334</v>
      </c>
      <c r="P67" s="142">
        <v>0.01</v>
      </c>
      <c r="Q67" s="71">
        <f>R67*200/150</f>
        <v>0.013333333333333334</v>
      </c>
      <c r="R67" s="142">
        <v>0.01</v>
      </c>
      <c r="S67" s="71">
        <v>3.3</v>
      </c>
      <c r="T67" s="142">
        <v>3.27</v>
      </c>
      <c r="U67" s="58">
        <f>V67*200/150</f>
        <v>5.053333333333334</v>
      </c>
      <c r="V67" s="65">
        <v>3.79</v>
      </c>
      <c r="W67" s="58">
        <f>X67*200/150</f>
        <v>0.84</v>
      </c>
      <c r="X67" s="102">
        <v>0.63</v>
      </c>
      <c r="Y67" s="50"/>
      <c r="Z67" s="50"/>
      <c r="AA67" s="50"/>
      <c r="AB67" s="50"/>
      <c r="AC67" s="50"/>
      <c r="AD67" s="50"/>
      <c r="AE67" s="50"/>
      <c r="AF67" s="50"/>
    </row>
    <row r="68" spans="1:32" s="16" customFormat="1" ht="15" customHeight="1">
      <c r="A68" s="108"/>
      <c r="B68" s="23" t="s">
        <v>11</v>
      </c>
      <c r="C68" s="41" t="s">
        <v>14</v>
      </c>
      <c r="D68" s="41" t="s">
        <v>14</v>
      </c>
      <c r="E68" s="28">
        <v>1.27</v>
      </c>
      <c r="F68" s="28">
        <v>1.27</v>
      </c>
      <c r="G68" s="28">
        <v>1.52</v>
      </c>
      <c r="H68" s="28">
        <v>1.52</v>
      </c>
      <c r="I68" s="28">
        <v>0.18</v>
      </c>
      <c r="J68" s="28">
        <v>0.18</v>
      </c>
      <c r="K68" s="28">
        <v>9.94</v>
      </c>
      <c r="L68" s="28">
        <v>9.94</v>
      </c>
      <c r="M68" s="29">
        <v>47.46</v>
      </c>
      <c r="N68" s="29">
        <v>47.46</v>
      </c>
      <c r="O68" s="40">
        <v>0.04</v>
      </c>
      <c r="P68" s="45">
        <v>0.04</v>
      </c>
      <c r="Q68" s="40">
        <v>0.02</v>
      </c>
      <c r="R68" s="45">
        <v>0.02</v>
      </c>
      <c r="S68" s="40">
        <v>0</v>
      </c>
      <c r="T68" s="45">
        <v>0</v>
      </c>
      <c r="U68" s="40">
        <v>7.4</v>
      </c>
      <c r="V68" s="45">
        <v>7.4</v>
      </c>
      <c r="W68" s="40">
        <v>0.56</v>
      </c>
      <c r="X68" s="45">
        <v>0.56</v>
      </c>
      <c r="Y68" s="53"/>
      <c r="Z68" s="53"/>
      <c r="AA68" s="53"/>
      <c r="AB68" s="53"/>
      <c r="AC68" s="53"/>
      <c r="AD68" s="53"/>
      <c r="AE68" s="53"/>
      <c r="AF68" s="53"/>
    </row>
    <row r="69" spans="1:31" ht="15" customHeight="1">
      <c r="A69" s="22"/>
      <c r="B69" s="23" t="s">
        <v>7</v>
      </c>
      <c r="C69" s="125"/>
      <c r="D69" s="125"/>
      <c r="E69" s="17">
        <f>SUM(E64:E68)</f>
        <v>26.019999999999996</v>
      </c>
      <c r="F69" s="17">
        <f aca="true" t="shared" si="17" ref="F69:T69">SUM(F64:F68)</f>
        <v>25.229999999999997</v>
      </c>
      <c r="G69" s="17">
        <f t="shared" si="17"/>
        <v>10.584999999999999</v>
      </c>
      <c r="H69" s="17">
        <f t="shared" si="17"/>
        <v>9.89</v>
      </c>
      <c r="I69" s="17">
        <f t="shared" si="17"/>
        <v>12.42</v>
      </c>
      <c r="J69" s="17">
        <f t="shared" si="17"/>
        <v>11.219999999999999</v>
      </c>
      <c r="K69" s="17">
        <f t="shared" si="17"/>
        <v>57.769999999999996</v>
      </c>
      <c r="L69" s="17">
        <f t="shared" si="17"/>
        <v>49.64</v>
      </c>
      <c r="M69" s="17">
        <f t="shared" si="17"/>
        <v>384.91999999999996</v>
      </c>
      <c r="N69" s="17">
        <f t="shared" si="17"/>
        <v>338.84999999999997</v>
      </c>
      <c r="O69" s="17">
        <f t="shared" si="17"/>
        <v>0.22333333333333336</v>
      </c>
      <c r="P69" s="17">
        <f t="shared" si="17"/>
        <v>0.16653846153846155</v>
      </c>
      <c r="Q69" s="17">
        <f t="shared" si="17"/>
        <v>0.4966666666666667</v>
      </c>
      <c r="R69" s="17">
        <f t="shared" si="17"/>
        <v>0.2903846153846154</v>
      </c>
      <c r="S69" s="17">
        <f t="shared" si="17"/>
        <v>22.3</v>
      </c>
      <c r="T69" s="17">
        <f t="shared" si="17"/>
        <v>22.11</v>
      </c>
      <c r="U69" s="17">
        <f aca="true" t="shared" si="18" ref="U69:AB69">SUM(U64:U68)</f>
        <v>118.85333333333334</v>
      </c>
      <c r="V69" s="17">
        <f t="shared" si="18"/>
        <v>76.65923076923079</v>
      </c>
      <c r="W69" s="17">
        <f t="shared" si="18"/>
        <v>7.369999999999999</v>
      </c>
      <c r="X69" s="17">
        <f t="shared" si="18"/>
        <v>5.951538461538462</v>
      </c>
      <c r="Y69" s="17">
        <f t="shared" si="18"/>
        <v>0</v>
      </c>
      <c r="Z69" s="17">
        <f t="shared" si="18"/>
        <v>0</v>
      </c>
      <c r="AA69" s="17">
        <f t="shared" si="18"/>
        <v>0</v>
      </c>
      <c r="AB69" s="17">
        <f t="shared" si="18"/>
        <v>0</v>
      </c>
      <c r="AC69" s="55"/>
      <c r="AD69" s="50"/>
      <c r="AE69" s="50"/>
    </row>
    <row r="70" spans="1:31" ht="15" customHeight="1">
      <c r="A70" s="22"/>
      <c r="B70" s="23" t="s">
        <v>15</v>
      </c>
      <c r="C70" s="17"/>
      <c r="D70" s="17"/>
      <c r="E70" s="17">
        <f>SUM(E69,E62,E59,E50,E47)</f>
        <v>107.66</v>
      </c>
      <c r="F70" s="17">
        <f aca="true" t="shared" si="19" ref="F70:T70">SUM(F69,F62,F59,F50,F47)</f>
        <v>89.69</v>
      </c>
      <c r="G70" s="17">
        <f t="shared" si="19"/>
        <v>53.975</v>
      </c>
      <c r="H70" s="17">
        <f t="shared" si="19"/>
        <v>44.522222222222226</v>
      </c>
      <c r="I70" s="17">
        <f t="shared" si="19"/>
        <v>56.95</v>
      </c>
      <c r="J70" s="17">
        <f t="shared" si="19"/>
        <v>47.46999999999999</v>
      </c>
      <c r="K70" s="17">
        <f t="shared" si="19"/>
        <v>252.91999999999996</v>
      </c>
      <c r="L70" s="17">
        <f t="shared" si="19"/>
        <v>208.79222222222222</v>
      </c>
      <c r="M70" s="17">
        <f t="shared" si="19"/>
        <v>1786.9899999999998</v>
      </c>
      <c r="N70" s="17">
        <f t="shared" si="19"/>
        <v>1476.2111111111112</v>
      </c>
      <c r="O70" s="17">
        <f t="shared" si="19"/>
        <v>1.1433333333333333</v>
      </c>
      <c r="P70" s="17">
        <f t="shared" si="19"/>
        <v>0.902371794871795</v>
      </c>
      <c r="Q70" s="17">
        <f t="shared" si="19"/>
        <v>1.6666666666666667</v>
      </c>
      <c r="R70" s="17">
        <f t="shared" si="19"/>
        <v>1.2912179487179487</v>
      </c>
      <c r="S70" s="17">
        <f t="shared" si="19"/>
        <v>44.53</v>
      </c>
      <c r="T70" s="17">
        <f t="shared" si="19"/>
        <v>39.025555555555556</v>
      </c>
      <c r="U70" s="17">
        <f aca="true" t="shared" si="20" ref="U70:AB70">SUM(U69,U62,U59,U50,U47)</f>
        <v>1030.6033333333335</v>
      </c>
      <c r="V70" s="17">
        <f t="shared" si="20"/>
        <v>848.4392307692309</v>
      </c>
      <c r="W70" s="17">
        <f t="shared" si="20"/>
        <v>15.27</v>
      </c>
      <c r="X70" s="17">
        <f t="shared" si="20"/>
        <v>12.082371794871797</v>
      </c>
      <c r="Y70" s="17">
        <f t="shared" si="20"/>
        <v>0</v>
      </c>
      <c r="Z70" s="17">
        <f t="shared" si="20"/>
        <v>0</v>
      </c>
      <c r="AA70" s="17">
        <f t="shared" si="20"/>
        <v>0</v>
      </c>
      <c r="AB70" s="17">
        <f t="shared" si="20"/>
        <v>0</v>
      </c>
      <c r="AC70" s="55"/>
      <c r="AD70" s="50"/>
      <c r="AE70" s="50"/>
    </row>
    <row r="71" spans="1:31" ht="12.75" customHeight="1">
      <c r="A71" s="22"/>
      <c r="B71" s="81" t="s">
        <v>187</v>
      </c>
      <c r="C71" s="41"/>
      <c r="D71" s="41"/>
      <c r="E71" s="17"/>
      <c r="F71" s="28"/>
      <c r="G71" s="28"/>
      <c r="H71" s="29"/>
      <c r="I71" s="29"/>
      <c r="J71" s="29"/>
      <c r="K71" s="29"/>
      <c r="L71" s="29"/>
      <c r="M71" s="29"/>
      <c r="N71" s="29"/>
      <c r="O71" s="39"/>
      <c r="P71" s="39"/>
      <c r="Q71" s="39"/>
      <c r="R71" s="39"/>
      <c r="S71" s="39"/>
      <c r="T71" s="39"/>
      <c r="U71" s="39"/>
      <c r="V71" s="39"/>
      <c r="W71" s="39"/>
      <c r="X71" s="69"/>
      <c r="Y71" s="51"/>
      <c r="Z71" s="50"/>
      <c r="AA71" s="50"/>
      <c r="AB71" s="50"/>
      <c r="AC71" s="50"/>
      <c r="AD71" s="50"/>
      <c r="AE71" s="50"/>
    </row>
    <row r="72" spans="1:31" ht="15" customHeight="1">
      <c r="A72" s="22"/>
      <c r="B72" s="82" t="s">
        <v>4</v>
      </c>
      <c r="C72" s="41"/>
      <c r="D72" s="41"/>
      <c r="E72" s="28"/>
      <c r="F72" s="28"/>
      <c r="G72" s="28"/>
      <c r="H72" s="29"/>
      <c r="I72" s="29"/>
      <c r="J72" s="29"/>
      <c r="K72" s="29"/>
      <c r="L72" s="29"/>
      <c r="M72" s="29"/>
      <c r="N72" s="29"/>
      <c r="O72" s="39"/>
      <c r="P72" s="39"/>
      <c r="Q72" s="39"/>
      <c r="R72" s="39"/>
      <c r="S72" s="39"/>
      <c r="T72" s="39"/>
      <c r="U72" s="39"/>
      <c r="V72" s="39"/>
      <c r="W72" s="39"/>
      <c r="X72" s="69"/>
      <c r="Y72" s="51"/>
      <c r="Z72" s="50"/>
      <c r="AA72" s="50"/>
      <c r="AB72" s="50"/>
      <c r="AC72" s="50"/>
      <c r="AD72" s="50"/>
      <c r="AE72" s="50"/>
    </row>
    <row r="73" spans="1:30" s="1" customFormat="1" ht="16.5" customHeight="1">
      <c r="A73" s="129" t="s">
        <v>89</v>
      </c>
      <c r="B73" s="23" t="s">
        <v>90</v>
      </c>
      <c r="C73" s="41" t="s">
        <v>95</v>
      </c>
      <c r="D73" s="41" t="s">
        <v>95</v>
      </c>
      <c r="E73" s="28">
        <v>6.16</v>
      </c>
      <c r="F73" s="28">
        <v>6.16</v>
      </c>
      <c r="G73" s="28">
        <v>2.29</v>
      </c>
      <c r="H73" s="29">
        <v>2.29</v>
      </c>
      <c r="I73" s="28">
        <v>5</v>
      </c>
      <c r="J73" s="29">
        <v>5</v>
      </c>
      <c r="K73" s="28">
        <v>22.06</v>
      </c>
      <c r="L73" s="29">
        <v>22.06</v>
      </c>
      <c r="M73" s="28">
        <v>142.36</v>
      </c>
      <c r="N73" s="29">
        <v>142.36</v>
      </c>
      <c r="O73" s="29">
        <v>0.08</v>
      </c>
      <c r="P73" s="29">
        <f>O73*40/60</f>
        <v>0.05333333333333334</v>
      </c>
      <c r="Q73" s="29">
        <v>0.06</v>
      </c>
      <c r="R73" s="29">
        <f>Q73*40/60</f>
        <v>0.04</v>
      </c>
      <c r="S73" s="28">
        <v>0.05</v>
      </c>
      <c r="T73" s="29">
        <v>0.05</v>
      </c>
      <c r="U73" s="29">
        <v>70.8</v>
      </c>
      <c r="V73" s="29">
        <f>U73*40/60</f>
        <v>47.2</v>
      </c>
      <c r="W73" s="29">
        <v>0.81</v>
      </c>
      <c r="X73" s="68">
        <f>W73*40/60</f>
        <v>0.5400000000000001</v>
      </c>
      <c r="Y73" s="56"/>
      <c r="Z73" s="54"/>
      <c r="AA73" s="54"/>
      <c r="AB73" s="54"/>
      <c r="AC73" s="54"/>
      <c r="AD73" s="54"/>
    </row>
    <row r="74" spans="1:32" ht="24.75" customHeight="1">
      <c r="A74" s="109" t="s">
        <v>132</v>
      </c>
      <c r="B74" s="60" t="s">
        <v>133</v>
      </c>
      <c r="C74" s="101" t="s">
        <v>70</v>
      </c>
      <c r="D74" s="101" t="s">
        <v>71</v>
      </c>
      <c r="E74" s="71">
        <v>9.19</v>
      </c>
      <c r="F74" s="71">
        <v>7.29</v>
      </c>
      <c r="G74" s="71">
        <v>6.61</v>
      </c>
      <c r="H74" s="71">
        <v>4.96</v>
      </c>
      <c r="I74" s="71">
        <v>5.33</v>
      </c>
      <c r="J74" s="71">
        <v>4.62</v>
      </c>
      <c r="K74" s="71">
        <v>33.82</v>
      </c>
      <c r="L74" s="71">
        <v>25.37</v>
      </c>
      <c r="M74" s="71">
        <v>209.7</v>
      </c>
      <c r="N74" s="71">
        <v>162.89</v>
      </c>
      <c r="O74" s="106">
        <v>0.1</v>
      </c>
      <c r="P74" s="107">
        <f>O74*150/200</f>
        <v>0.075</v>
      </c>
      <c r="Q74" s="106">
        <v>0.25</v>
      </c>
      <c r="R74" s="107">
        <f>Q74*150/200</f>
        <v>0.1875</v>
      </c>
      <c r="S74" s="106">
        <v>4.22</v>
      </c>
      <c r="T74" s="71">
        <v>3.17</v>
      </c>
      <c r="U74" s="62">
        <v>175.2</v>
      </c>
      <c r="V74" s="59">
        <v>164.9</v>
      </c>
      <c r="W74" s="62">
        <v>0.9</v>
      </c>
      <c r="X74" s="74">
        <f>W74*150/200</f>
        <v>0.675</v>
      </c>
      <c r="Y74" s="50"/>
      <c r="Z74" s="50"/>
      <c r="AA74" s="50"/>
      <c r="AB74" s="50"/>
      <c r="AC74" s="50"/>
      <c r="AD74" s="50"/>
      <c r="AE74" s="50"/>
      <c r="AF74" s="50"/>
    </row>
    <row r="75" spans="1:32" ht="15" customHeight="1">
      <c r="A75" s="108" t="s">
        <v>32</v>
      </c>
      <c r="B75" s="23" t="s">
        <v>33</v>
      </c>
      <c r="C75" s="41" t="s">
        <v>31</v>
      </c>
      <c r="D75" s="41" t="s">
        <v>6</v>
      </c>
      <c r="E75" s="28">
        <v>6.48</v>
      </c>
      <c r="F75" s="28">
        <v>5.4</v>
      </c>
      <c r="G75" s="38">
        <v>3.09</v>
      </c>
      <c r="H75" s="38">
        <v>2.58</v>
      </c>
      <c r="I75" s="38">
        <v>2.57</v>
      </c>
      <c r="J75" s="38">
        <v>2.14</v>
      </c>
      <c r="K75" s="38">
        <v>22.92</v>
      </c>
      <c r="L75" s="38">
        <v>19.1</v>
      </c>
      <c r="M75" s="38">
        <v>127.13</v>
      </c>
      <c r="N75" s="29">
        <v>105.94</v>
      </c>
      <c r="O75" s="38">
        <f>P75*180/150</f>
        <v>0.024</v>
      </c>
      <c r="P75" s="42">
        <v>0.02</v>
      </c>
      <c r="Q75" s="38">
        <f>R75*180/150</f>
        <v>0.12</v>
      </c>
      <c r="R75" s="42">
        <v>0.1</v>
      </c>
      <c r="S75" s="38">
        <v>3.63</v>
      </c>
      <c r="T75" s="42">
        <v>3.03</v>
      </c>
      <c r="U75" s="38">
        <f>V75*180/150</f>
        <v>109.58399999999999</v>
      </c>
      <c r="V75" s="42">
        <v>91.32</v>
      </c>
      <c r="W75" s="38">
        <f>X75*180/150</f>
        <v>0.36</v>
      </c>
      <c r="X75" s="42">
        <v>0.3</v>
      </c>
      <c r="Y75" s="50"/>
      <c r="Z75" s="50"/>
      <c r="AA75" s="50"/>
      <c r="AB75" s="50"/>
      <c r="AC75" s="50"/>
      <c r="AD75" s="50"/>
      <c r="AE75" s="50"/>
      <c r="AF75" s="50"/>
    </row>
    <row r="76" spans="1:31" ht="15" customHeight="1">
      <c r="A76" s="22"/>
      <c r="B76" s="23" t="s">
        <v>7</v>
      </c>
      <c r="C76" s="125"/>
      <c r="D76" s="125"/>
      <c r="E76" s="17">
        <f>SUM(E73:E75)</f>
        <v>21.83</v>
      </c>
      <c r="F76" s="17">
        <f aca="true" t="shared" si="21" ref="F76:T76">SUM(F73:F75)</f>
        <v>18.85</v>
      </c>
      <c r="G76" s="17">
        <f t="shared" si="21"/>
        <v>11.99</v>
      </c>
      <c r="H76" s="17">
        <f t="shared" si="21"/>
        <v>9.83</v>
      </c>
      <c r="I76" s="17">
        <f t="shared" si="21"/>
        <v>12.9</v>
      </c>
      <c r="J76" s="17">
        <f t="shared" si="21"/>
        <v>11.760000000000002</v>
      </c>
      <c r="K76" s="17">
        <f t="shared" si="21"/>
        <v>78.8</v>
      </c>
      <c r="L76" s="17">
        <f t="shared" si="21"/>
        <v>66.53</v>
      </c>
      <c r="M76" s="17">
        <f t="shared" si="21"/>
        <v>479.19</v>
      </c>
      <c r="N76" s="17">
        <f t="shared" si="21"/>
        <v>411.19</v>
      </c>
      <c r="O76" s="17">
        <f t="shared" si="21"/>
        <v>0.204</v>
      </c>
      <c r="P76" s="17">
        <f t="shared" si="21"/>
        <v>0.14833333333333332</v>
      </c>
      <c r="Q76" s="17">
        <f t="shared" si="21"/>
        <v>0.43</v>
      </c>
      <c r="R76" s="17">
        <f t="shared" si="21"/>
        <v>0.3275</v>
      </c>
      <c r="S76" s="17">
        <f t="shared" si="21"/>
        <v>7.8999999999999995</v>
      </c>
      <c r="T76" s="17">
        <f t="shared" si="21"/>
        <v>6.25</v>
      </c>
      <c r="U76" s="17">
        <f aca="true" t="shared" si="22" ref="U76:AB76">SUM(U73:U75)</f>
        <v>355.584</v>
      </c>
      <c r="V76" s="17">
        <f t="shared" si="22"/>
        <v>303.42</v>
      </c>
      <c r="W76" s="17">
        <f t="shared" si="22"/>
        <v>2.07</v>
      </c>
      <c r="X76" s="17">
        <f t="shared" si="22"/>
        <v>1.5150000000000003</v>
      </c>
      <c r="Y76" s="17">
        <f t="shared" si="22"/>
        <v>0</v>
      </c>
      <c r="Z76" s="17">
        <f t="shared" si="22"/>
        <v>0</v>
      </c>
      <c r="AA76" s="17">
        <f t="shared" si="22"/>
        <v>0</v>
      </c>
      <c r="AB76" s="17">
        <f t="shared" si="22"/>
        <v>0</v>
      </c>
      <c r="AC76" s="55"/>
      <c r="AD76" s="55"/>
      <c r="AE76" s="50"/>
    </row>
    <row r="77" spans="1:31" ht="15" customHeight="1">
      <c r="A77" s="22"/>
      <c r="B77" s="82" t="s">
        <v>16</v>
      </c>
      <c r="C77" s="41"/>
      <c r="D77" s="41"/>
      <c r="E77" s="28"/>
      <c r="F77" s="28"/>
      <c r="G77" s="28"/>
      <c r="H77" s="29"/>
      <c r="I77" s="29"/>
      <c r="J77" s="29"/>
      <c r="K77" s="29"/>
      <c r="L77" s="29"/>
      <c r="M77" s="29"/>
      <c r="N77" s="29"/>
      <c r="O77" s="39"/>
      <c r="P77" s="39"/>
      <c r="Q77" s="39"/>
      <c r="R77" s="39"/>
      <c r="S77" s="39"/>
      <c r="T77" s="39"/>
      <c r="U77" s="39"/>
      <c r="V77" s="39"/>
      <c r="W77" s="39"/>
      <c r="X77" s="69"/>
      <c r="Y77" s="51"/>
      <c r="Z77" s="50"/>
      <c r="AA77" s="50"/>
      <c r="AB77" s="50"/>
      <c r="AC77" s="50"/>
      <c r="AD77" s="50"/>
      <c r="AE77" s="50"/>
    </row>
    <row r="78" spans="1:31" s="1" customFormat="1" ht="15.75" customHeight="1">
      <c r="A78" s="109" t="s">
        <v>51</v>
      </c>
      <c r="B78" s="60" t="s">
        <v>87</v>
      </c>
      <c r="C78" s="61" t="s">
        <v>139</v>
      </c>
      <c r="D78" s="61" t="s">
        <v>62</v>
      </c>
      <c r="E78" s="58">
        <v>3.9</v>
      </c>
      <c r="F78" s="58">
        <v>3.17</v>
      </c>
      <c r="G78" s="62">
        <v>0</v>
      </c>
      <c r="H78" s="64">
        <v>0</v>
      </c>
      <c r="I78" s="62">
        <f>J78*180/150</f>
        <v>0</v>
      </c>
      <c r="J78" s="64">
        <v>0</v>
      </c>
      <c r="K78" s="62">
        <v>10.2</v>
      </c>
      <c r="L78" s="64">
        <v>10.2</v>
      </c>
      <c r="M78" s="62">
        <v>40.8</v>
      </c>
      <c r="N78" s="64">
        <v>40.8</v>
      </c>
      <c r="O78" s="62">
        <f>P78*180/150</f>
        <v>0</v>
      </c>
      <c r="P78" s="64">
        <v>0</v>
      </c>
      <c r="Q78" s="62">
        <f>R78*180/150</f>
        <v>0.024</v>
      </c>
      <c r="R78" s="64">
        <v>0.02</v>
      </c>
      <c r="S78" s="62">
        <v>3.4</v>
      </c>
      <c r="T78" s="64">
        <v>3.4</v>
      </c>
      <c r="U78" s="62">
        <f>V78*180/150</f>
        <v>9.996</v>
      </c>
      <c r="V78" s="64">
        <v>8.33</v>
      </c>
      <c r="W78" s="62">
        <f>X78*180/150</f>
        <v>0.252</v>
      </c>
      <c r="X78" s="95">
        <v>0.21</v>
      </c>
      <c r="Y78" s="54"/>
      <c r="Z78" s="54"/>
      <c r="AA78" s="54"/>
      <c r="AB78" s="54"/>
      <c r="AC78" s="54"/>
      <c r="AD78" s="54"/>
      <c r="AE78" s="54"/>
    </row>
    <row r="79" spans="1:31" ht="15" customHeight="1">
      <c r="A79" s="22"/>
      <c r="B79" s="23" t="s">
        <v>7</v>
      </c>
      <c r="C79" s="125"/>
      <c r="D79" s="125"/>
      <c r="E79" s="17">
        <f>SUM(E78)</f>
        <v>3.9</v>
      </c>
      <c r="F79" s="17">
        <f aca="true" t="shared" si="23" ref="F79:T79">SUM(F78)</f>
        <v>3.17</v>
      </c>
      <c r="G79" s="17">
        <f t="shared" si="23"/>
        <v>0</v>
      </c>
      <c r="H79" s="17">
        <f t="shared" si="23"/>
        <v>0</v>
      </c>
      <c r="I79" s="17">
        <f t="shared" si="23"/>
        <v>0</v>
      </c>
      <c r="J79" s="17">
        <f t="shared" si="23"/>
        <v>0</v>
      </c>
      <c r="K79" s="17">
        <f t="shared" si="23"/>
        <v>10.2</v>
      </c>
      <c r="L79" s="17">
        <f t="shared" si="23"/>
        <v>10.2</v>
      </c>
      <c r="M79" s="17">
        <f t="shared" si="23"/>
        <v>40.8</v>
      </c>
      <c r="N79" s="17">
        <f t="shared" si="23"/>
        <v>40.8</v>
      </c>
      <c r="O79" s="17">
        <f t="shared" si="23"/>
        <v>0</v>
      </c>
      <c r="P79" s="17">
        <f t="shared" si="23"/>
        <v>0</v>
      </c>
      <c r="Q79" s="17">
        <f t="shared" si="23"/>
        <v>0.024</v>
      </c>
      <c r="R79" s="17">
        <f t="shared" si="23"/>
        <v>0.02</v>
      </c>
      <c r="S79" s="17">
        <f t="shared" si="23"/>
        <v>3.4</v>
      </c>
      <c r="T79" s="17">
        <f t="shared" si="23"/>
        <v>3.4</v>
      </c>
      <c r="U79" s="17">
        <f aca="true" t="shared" si="24" ref="U79:AB79">SUM(U78)</f>
        <v>9.996</v>
      </c>
      <c r="V79" s="17">
        <f t="shared" si="24"/>
        <v>8.33</v>
      </c>
      <c r="W79" s="17">
        <f t="shared" si="24"/>
        <v>0.252</v>
      </c>
      <c r="X79" s="17">
        <f t="shared" si="24"/>
        <v>0.21</v>
      </c>
      <c r="Y79" s="17">
        <f t="shared" si="24"/>
        <v>0</v>
      </c>
      <c r="Z79" s="17">
        <f t="shared" si="24"/>
        <v>0</v>
      </c>
      <c r="AA79" s="17">
        <f t="shared" si="24"/>
        <v>0</v>
      </c>
      <c r="AB79" s="17">
        <f t="shared" si="24"/>
        <v>0</v>
      </c>
      <c r="AC79" s="55"/>
      <c r="AD79" s="50"/>
      <c r="AE79" s="50"/>
    </row>
    <row r="80" spans="1:31" ht="15" customHeight="1">
      <c r="A80" s="22"/>
      <c r="B80" s="82" t="s">
        <v>9</v>
      </c>
      <c r="C80" s="41"/>
      <c r="D80" s="41"/>
      <c r="E80" s="28"/>
      <c r="F80" s="28"/>
      <c r="G80" s="28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68"/>
      <c r="Y80" s="56"/>
      <c r="Z80" s="54"/>
      <c r="AA80" s="54"/>
      <c r="AB80" s="54"/>
      <c r="AC80" s="54"/>
      <c r="AD80" s="50"/>
      <c r="AE80" s="50"/>
    </row>
    <row r="81" spans="1:29" ht="15" customHeight="1">
      <c r="A81" s="57" t="s">
        <v>177</v>
      </c>
      <c r="B81" s="100" t="s">
        <v>178</v>
      </c>
      <c r="C81" s="61" t="s">
        <v>74</v>
      </c>
      <c r="D81" s="61" t="s">
        <v>94</v>
      </c>
      <c r="E81" s="58">
        <v>3.21</v>
      </c>
      <c r="F81" s="62">
        <v>2.56</v>
      </c>
      <c r="G81" s="58">
        <v>3.89</v>
      </c>
      <c r="H81" s="62">
        <f>G81*50/75</f>
        <v>2.5933333333333333</v>
      </c>
      <c r="I81" s="58">
        <v>9.21</v>
      </c>
      <c r="J81" s="62">
        <f>I81*50/75</f>
        <v>6.140000000000001</v>
      </c>
      <c r="K81" s="58">
        <v>81.26</v>
      </c>
      <c r="L81" s="62">
        <f>K81*50/75</f>
        <v>54.17333333333334</v>
      </c>
      <c r="M81" s="59">
        <v>0.04</v>
      </c>
      <c r="N81" s="59">
        <f>M81*45/60</f>
        <v>0.030000000000000002</v>
      </c>
      <c r="O81" s="59">
        <v>0.02</v>
      </c>
      <c r="P81" s="59">
        <f>O81*45/60</f>
        <v>0.015000000000000001</v>
      </c>
      <c r="Q81" s="58">
        <v>5.62</v>
      </c>
      <c r="R81" s="62">
        <f>Q81*50/75</f>
        <v>3.7466666666666666</v>
      </c>
      <c r="S81" s="59">
        <v>13.18</v>
      </c>
      <c r="T81" s="59">
        <f>S81*45/60</f>
        <v>9.885</v>
      </c>
      <c r="U81" s="59">
        <v>0.62</v>
      </c>
      <c r="V81" s="59">
        <f>U81*45/60</f>
        <v>0.46499999999999997</v>
      </c>
      <c r="X81" s="50"/>
      <c r="Y81" s="50"/>
      <c r="Z81" s="50"/>
      <c r="AA81" s="50"/>
      <c r="AB81" s="50"/>
      <c r="AC81" s="50"/>
    </row>
    <row r="82" spans="1:31" s="7" customFormat="1" ht="30" customHeight="1">
      <c r="A82" s="185" t="s">
        <v>167</v>
      </c>
      <c r="B82" s="25" t="s">
        <v>197</v>
      </c>
      <c r="C82" s="41" t="s">
        <v>104</v>
      </c>
      <c r="D82" s="41" t="s">
        <v>80</v>
      </c>
      <c r="E82" s="28">
        <v>6.62</v>
      </c>
      <c r="F82" s="28">
        <v>5.19</v>
      </c>
      <c r="G82" s="38">
        <v>7.16</v>
      </c>
      <c r="H82" s="38">
        <v>6.72</v>
      </c>
      <c r="I82" s="38">
        <v>6.7</v>
      </c>
      <c r="J82" s="38">
        <v>5.8</v>
      </c>
      <c r="K82" s="38">
        <v>10.46</v>
      </c>
      <c r="L82" s="38">
        <v>7.92</v>
      </c>
      <c r="M82" s="38">
        <v>132</v>
      </c>
      <c r="N82" s="38">
        <v>112</v>
      </c>
      <c r="O82" s="29">
        <v>0.1</v>
      </c>
      <c r="P82" s="38">
        <f>O82*163/213</f>
        <v>0.07652582159624413</v>
      </c>
      <c r="Q82" s="29">
        <v>0.05</v>
      </c>
      <c r="R82" s="38">
        <f>Q82*163/213</f>
        <v>0.038262910798122066</v>
      </c>
      <c r="S82" s="29">
        <v>9.7</v>
      </c>
      <c r="T82" s="38">
        <v>7.34</v>
      </c>
      <c r="U82" s="29">
        <v>32.89</v>
      </c>
      <c r="V82" s="38">
        <f>U82*163/213</f>
        <v>25.169342723004693</v>
      </c>
      <c r="W82" s="29">
        <v>1.07</v>
      </c>
      <c r="X82" s="38">
        <f>W82*163/213</f>
        <v>0.8188262910798122</v>
      </c>
      <c r="Z82" s="70"/>
      <c r="AA82" s="70"/>
      <c r="AB82" s="70"/>
      <c r="AC82" s="70"/>
      <c r="AD82" s="70"/>
      <c r="AE82" s="70"/>
    </row>
    <row r="83" spans="1:31" s="150" customFormat="1" ht="27" customHeight="1">
      <c r="A83" s="193" t="s">
        <v>200</v>
      </c>
      <c r="B83" s="23" t="s">
        <v>201</v>
      </c>
      <c r="C83" s="41" t="s">
        <v>202</v>
      </c>
      <c r="D83" s="41" t="s">
        <v>71</v>
      </c>
      <c r="E83" s="28">
        <v>23.8</v>
      </c>
      <c r="F83" s="28">
        <v>20.11</v>
      </c>
      <c r="G83" s="28">
        <v>13.25</v>
      </c>
      <c r="H83" s="29">
        <v>13.25</v>
      </c>
      <c r="I83" s="28">
        <v>23.72</v>
      </c>
      <c r="J83" s="29">
        <v>23.72</v>
      </c>
      <c r="K83" s="29">
        <v>49.81</v>
      </c>
      <c r="L83" s="29">
        <v>49.81</v>
      </c>
      <c r="M83" s="29">
        <v>465.72</v>
      </c>
      <c r="N83" s="29">
        <v>465.72</v>
      </c>
      <c r="O83" s="29">
        <v>0.26</v>
      </c>
      <c r="P83" s="29">
        <v>0.19</v>
      </c>
      <c r="Q83" s="29">
        <v>0.17</v>
      </c>
      <c r="R83" s="29">
        <v>0.16</v>
      </c>
      <c r="S83" s="29">
        <v>4.26</v>
      </c>
      <c r="T83" s="29">
        <v>4.26</v>
      </c>
      <c r="U83" s="194">
        <v>77.36</v>
      </c>
      <c r="V83" s="194">
        <v>77.36</v>
      </c>
      <c r="W83" s="194">
        <v>1.17</v>
      </c>
      <c r="X83" s="195">
        <v>1.17</v>
      </c>
      <c r="Y83" s="196"/>
      <c r="Z83" s="75"/>
      <c r="AA83" s="75"/>
      <c r="AB83" s="75"/>
      <c r="AC83" s="75"/>
      <c r="AD83" s="75"/>
      <c r="AE83" s="75"/>
    </row>
    <row r="84" spans="1:29" ht="15.75" customHeight="1">
      <c r="A84" s="109" t="s">
        <v>135</v>
      </c>
      <c r="B84" s="60" t="s">
        <v>134</v>
      </c>
      <c r="C84" s="61" t="s">
        <v>5</v>
      </c>
      <c r="D84" s="61" t="s">
        <v>6</v>
      </c>
      <c r="E84" s="58">
        <v>2.86</v>
      </c>
      <c r="F84" s="58">
        <v>2.14</v>
      </c>
      <c r="G84" s="62">
        <v>0.4</v>
      </c>
      <c r="H84" s="64">
        <v>0.3</v>
      </c>
      <c r="I84" s="62">
        <f>J84*200/150</f>
        <v>0</v>
      </c>
      <c r="J84" s="64">
        <v>0</v>
      </c>
      <c r="K84" s="62">
        <v>27.4</v>
      </c>
      <c r="L84" s="64">
        <v>20.5</v>
      </c>
      <c r="M84" s="62">
        <v>111.2</v>
      </c>
      <c r="N84" s="64">
        <v>83.2</v>
      </c>
      <c r="O84" s="59">
        <v>0.02</v>
      </c>
      <c r="P84" s="59">
        <f>O84*150/200</f>
        <v>0.015</v>
      </c>
      <c r="Q84" s="59">
        <v>0.01</v>
      </c>
      <c r="R84" s="59">
        <f>Q84*150/200</f>
        <v>0.0075</v>
      </c>
      <c r="S84" s="59">
        <v>0</v>
      </c>
      <c r="T84" s="59">
        <v>0</v>
      </c>
      <c r="U84" s="65">
        <v>25.91</v>
      </c>
      <c r="V84" s="59">
        <f>U84*150/200</f>
        <v>19.4325</v>
      </c>
      <c r="W84" s="65">
        <v>0.65</v>
      </c>
      <c r="X84" s="74">
        <f>W84*150/200</f>
        <v>0.4875</v>
      </c>
      <c r="Y84" s="50"/>
      <c r="Z84" s="50"/>
      <c r="AA84" s="50"/>
      <c r="AB84" s="50"/>
      <c r="AC84" s="50"/>
    </row>
    <row r="85" spans="1:32" s="16" customFormat="1" ht="15" customHeight="1">
      <c r="A85" s="108"/>
      <c r="B85" s="23" t="s">
        <v>11</v>
      </c>
      <c r="C85" s="41" t="s">
        <v>14</v>
      </c>
      <c r="D85" s="41" t="s">
        <v>14</v>
      </c>
      <c r="E85" s="28">
        <v>1.27</v>
      </c>
      <c r="F85" s="28">
        <v>1.27</v>
      </c>
      <c r="G85" s="28">
        <v>1.52</v>
      </c>
      <c r="H85" s="28">
        <v>1.52</v>
      </c>
      <c r="I85" s="28">
        <v>0.18</v>
      </c>
      <c r="J85" s="28">
        <v>0.18</v>
      </c>
      <c r="K85" s="28">
        <v>9.94</v>
      </c>
      <c r="L85" s="28">
        <v>9.94</v>
      </c>
      <c r="M85" s="29">
        <v>47.46</v>
      </c>
      <c r="N85" s="29">
        <v>47.46</v>
      </c>
      <c r="O85" s="40">
        <v>0.04</v>
      </c>
      <c r="P85" s="45">
        <v>0.04</v>
      </c>
      <c r="Q85" s="40">
        <v>0.02</v>
      </c>
      <c r="R85" s="45">
        <v>0.02</v>
      </c>
      <c r="S85" s="40">
        <v>0</v>
      </c>
      <c r="T85" s="45">
        <v>0</v>
      </c>
      <c r="U85" s="40">
        <v>7.4</v>
      </c>
      <c r="V85" s="45">
        <v>7.4</v>
      </c>
      <c r="W85" s="40">
        <v>0.56</v>
      </c>
      <c r="X85" s="45">
        <v>0.56</v>
      </c>
      <c r="Y85" s="53"/>
      <c r="Z85" s="53"/>
      <c r="AA85" s="53"/>
      <c r="AB85" s="53"/>
      <c r="AC85" s="53"/>
      <c r="AD85" s="53"/>
      <c r="AE85" s="53"/>
      <c r="AF85" s="53"/>
    </row>
    <row r="86" spans="1:32" ht="15" customHeight="1">
      <c r="A86" s="108"/>
      <c r="B86" s="23" t="s">
        <v>47</v>
      </c>
      <c r="C86" s="41" t="s">
        <v>63</v>
      </c>
      <c r="D86" s="41" t="s">
        <v>64</v>
      </c>
      <c r="E86" s="28">
        <v>2.39</v>
      </c>
      <c r="F86" s="28">
        <v>2.09</v>
      </c>
      <c r="G86" s="28">
        <v>2.6</v>
      </c>
      <c r="H86" s="29">
        <v>2.27</v>
      </c>
      <c r="I86" s="29">
        <v>0.51</v>
      </c>
      <c r="J86" s="29">
        <v>0.45</v>
      </c>
      <c r="K86" s="29">
        <v>20.09</v>
      </c>
      <c r="L86" s="29">
        <v>17.58</v>
      </c>
      <c r="M86" s="29">
        <v>95.35</v>
      </c>
      <c r="N86" s="29">
        <v>83.45</v>
      </c>
      <c r="O86" s="38">
        <v>0.06</v>
      </c>
      <c r="P86" s="42">
        <v>0.04</v>
      </c>
      <c r="Q86" s="38">
        <v>0.04</v>
      </c>
      <c r="R86" s="42">
        <v>0.03</v>
      </c>
      <c r="S86" s="38">
        <v>0</v>
      </c>
      <c r="T86" s="29">
        <f>S86*40.6/46</f>
        <v>0</v>
      </c>
      <c r="U86" s="40">
        <v>17</v>
      </c>
      <c r="V86" s="45">
        <v>13.6</v>
      </c>
      <c r="W86" s="40">
        <v>1.15</v>
      </c>
      <c r="X86" s="45">
        <v>0.92</v>
      </c>
      <c r="Y86" s="50"/>
      <c r="Z86" s="50"/>
      <c r="AA86" s="50"/>
      <c r="AB86" s="50"/>
      <c r="AC86" s="50"/>
      <c r="AD86" s="50"/>
      <c r="AE86" s="50"/>
      <c r="AF86" s="50"/>
    </row>
    <row r="87" spans="1:31" ht="15" customHeight="1">
      <c r="A87" s="22"/>
      <c r="B87" s="23" t="s">
        <v>7</v>
      </c>
      <c r="C87" s="125"/>
      <c r="D87" s="125"/>
      <c r="E87" s="17">
        <f>SUM(E81:E86)</f>
        <v>40.150000000000006</v>
      </c>
      <c r="F87" s="17">
        <f aca="true" t="shared" si="25" ref="F87:T87">SUM(F81:F86)</f>
        <v>33.36</v>
      </c>
      <c r="G87" s="17">
        <f t="shared" si="25"/>
        <v>28.82</v>
      </c>
      <c r="H87" s="17">
        <f t="shared" si="25"/>
        <v>26.653333333333332</v>
      </c>
      <c r="I87" s="17">
        <f t="shared" si="25"/>
        <v>40.31999999999999</v>
      </c>
      <c r="J87" s="17">
        <f t="shared" si="25"/>
        <v>36.29</v>
      </c>
      <c r="K87" s="17">
        <f t="shared" si="25"/>
        <v>198.96</v>
      </c>
      <c r="L87" s="17">
        <f t="shared" si="25"/>
        <v>159.92333333333335</v>
      </c>
      <c r="M87" s="17">
        <f t="shared" si="25"/>
        <v>851.7700000000001</v>
      </c>
      <c r="N87" s="17">
        <f t="shared" si="25"/>
        <v>791.8600000000001</v>
      </c>
      <c r="O87" s="17">
        <f t="shared" si="25"/>
        <v>0.5</v>
      </c>
      <c r="P87" s="17">
        <f t="shared" si="25"/>
        <v>0.3765258215962441</v>
      </c>
      <c r="Q87" s="17">
        <f t="shared" si="25"/>
        <v>5.909999999999999</v>
      </c>
      <c r="R87" s="17">
        <f t="shared" si="25"/>
        <v>4.002429577464789</v>
      </c>
      <c r="S87" s="17">
        <f t="shared" si="25"/>
        <v>27.14</v>
      </c>
      <c r="T87" s="17">
        <f t="shared" si="25"/>
        <v>21.485</v>
      </c>
      <c r="U87" s="17">
        <f aca="true" t="shared" si="26" ref="U87:AB87">SUM(U81:U86)</f>
        <v>161.18</v>
      </c>
      <c r="V87" s="17">
        <f t="shared" si="26"/>
        <v>143.42684272300468</v>
      </c>
      <c r="W87" s="17">
        <f t="shared" si="26"/>
        <v>4.6</v>
      </c>
      <c r="X87" s="17">
        <f t="shared" si="26"/>
        <v>3.956326291079812</v>
      </c>
      <c r="Y87" s="17">
        <f t="shared" si="26"/>
        <v>0</v>
      </c>
      <c r="Z87" s="17">
        <f t="shared" si="26"/>
        <v>0</v>
      </c>
      <c r="AA87" s="17">
        <f t="shared" si="26"/>
        <v>0</v>
      </c>
      <c r="AB87" s="17">
        <f t="shared" si="26"/>
        <v>0</v>
      </c>
      <c r="AC87" s="55"/>
      <c r="AD87" s="50"/>
      <c r="AE87" s="50"/>
    </row>
    <row r="88" spans="1:31" ht="15" customHeight="1">
      <c r="A88" s="22"/>
      <c r="B88" s="82" t="s">
        <v>17</v>
      </c>
      <c r="C88" s="41"/>
      <c r="D88" s="41"/>
      <c r="E88" s="28"/>
      <c r="F88" s="28"/>
      <c r="G88" s="28"/>
      <c r="H88" s="29"/>
      <c r="I88" s="29"/>
      <c r="J88" s="29"/>
      <c r="K88" s="29"/>
      <c r="L88" s="29"/>
      <c r="M88" s="29"/>
      <c r="N88" s="29"/>
      <c r="O88" s="39"/>
      <c r="P88" s="39"/>
      <c r="Q88" s="39"/>
      <c r="R88" s="39"/>
      <c r="S88" s="39"/>
      <c r="T88" s="39"/>
      <c r="U88" s="39"/>
      <c r="V88" s="39"/>
      <c r="W88" s="39"/>
      <c r="X88" s="69"/>
      <c r="Y88" s="51"/>
      <c r="Z88" s="50"/>
      <c r="AA88" s="50"/>
      <c r="AB88" s="50"/>
      <c r="AC88" s="50"/>
      <c r="AD88" s="50"/>
      <c r="AE88" s="50"/>
    </row>
    <row r="89" spans="1:32" ht="15" customHeight="1">
      <c r="A89" s="108" t="s">
        <v>23</v>
      </c>
      <c r="B89" s="23" t="s">
        <v>20</v>
      </c>
      <c r="C89" s="41">
        <v>160</v>
      </c>
      <c r="D89" s="41">
        <v>120</v>
      </c>
      <c r="E89" s="28">
        <v>9.75</v>
      </c>
      <c r="F89" s="28">
        <v>7.31</v>
      </c>
      <c r="G89" s="28">
        <v>5.6</v>
      </c>
      <c r="H89" s="29">
        <v>4.05</v>
      </c>
      <c r="I89" s="28">
        <v>4.75</v>
      </c>
      <c r="J89" s="29">
        <v>3.43</v>
      </c>
      <c r="K89" s="28">
        <v>9.4</v>
      </c>
      <c r="L89" s="29">
        <v>6.79</v>
      </c>
      <c r="M89" s="28">
        <v>102.74</v>
      </c>
      <c r="N89" s="29">
        <v>74.2</v>
      </c>
      <c r="O89" s="28">
        <v>0.07</v>
      </c>
      <c r="P89" s="29">
        <v>0.07</v>
      </c>
      <c r="Q89" s="28">
        <v>0.3</v>
      </c>
      <c r="R89" s="29">
        <v>0.3</v>
      </c>
      <c r="S89" s="28">
        <v>7.6</v>
      </c>
      <c r="T89" s="29">
        <v>5.49</v>
      </c>
      <c r="U89" s="28">
        <v>275.74</v>
      </c>
      <c r="V89" s="29">
        <v>275.74</v>
      </c>
      <c r="W89" s="28">
        <v>0.23</v>
      </c>
      <c r="X89" s="29">
        <v>0.23</v>
      </c>
      <c r="Y89" s="54"/>
      <c r="Z89" s="54"/>
      <c r="AA89" s="54"/>
      <c r="AB89" s="54"/>
      <c r="AC89" s="50"/>
      <c r="AD89" s="54"/>
      <c r="AE89" s="54"/>
      <c r="AF89" s="50"/>
    </row>
    <row r="90" spans="1:31" ht="15" customHeight="1">
      <c r="A90" s="22"/>
      <c r="B90" s="23" t="s">
        <v>7</v>
      </c>
      <c r="C90" s="125"/>
      <c r="D90" s="125"/>
      <c r="E90" s="17">
        <f>SUM(E89)</f>
        <v>9.75</v>
      </c>
      <c r="F90" s="17">
        <f aca="true" t="shared" si="27" ref="F90:T90">SUM(F89)</f>
        <v>7.31</v>
      </c>
      <c r="G90" s="17">
        <f t="shared" si="27"/>
        <v>5.6</v>
      </c>
      <c r="H90" s="17">
        <f t="shared" si="27"/>
        <v>4.05</v>
      </c>
      <c r="I90" s="17">
        <f t="shared" si="27"/>
        <v>4.75</v>
      </c>
      <c r="J90" s="17">
        <f t="shared" si="27"/>
        <v>3.43</v>
      </c>
      <c r="K90" s="17">
        <f t="shared" si="27"/>
        <v>9.4</v>
      </c>
      <c r="L90" s="17">
        <f t="shared" si="27"/>
        <v>6.79</v>
      </c>
      <c r="M90" s="17">
        <f t="shared" si="27"/>
        <v>102.74</v>
      </c>
      <c r="N90" s="17">
        <f t="shared" si="27"/>
        <v>74.2</v>
      </c>
      <c r="O90" s="17">
        <f t="shared" si="27"/>
        <v>0.07</v>
      </c>
      <c r="P90" s="17">
        <f t="shared" si="27"/>
        <v>0.07</v>
      </c>
      <c r="Q90" s="17">
        <f t="shared" si="27"/>
        <v>0.3</v>
      </c>
      <c r="R90" s="17">
        <f t="shared" si="27"/>
        <v>0.3</v>
      </c>
      <c r="S90" s="17">
        <f t="shared" si="27"/>
        <v>7.6</v>
      </c>
      <c r="T90" s="17">
        <f t="shared" si="27"/>
        <v>5.49</v>
      </c>
      <c r="U90" s="17">
        <f aca="true" t="shared" si="28" ref="U90:AB90">SUM(U89)</f>
        <v>275.74</v>
      </c>
      <c r="V90" s="17">
        <f t="shared" si="28"/>
        <v>275.74</v>
      </c>
      <c r="W90" s="17">
        <f t="shared" si="28"/>
        <v>0.23</v>
      </c>
      <c r="X90" s="17">
        <f t="shared" si="28"/>
        <v>0.23</v>
      </c>
      <c r="Y90" s="17">
        <f t="shared" si="28"/>
        <v>0</v>
      </c>
      <c r="Z90" s="17">
        <f t="shared" si="28"/>
        <v>0</v>
      </c>
      <c r="AA90" s="17">
        <f t="shared" si="28"/>
        <v>0</v>
      </c>
      <c r="AB90" s="17">
        <f t="shared" si="28"/>
        <v>0</v>
      </c>
      <c r="AC90" s="55"/>
      <c r="AD90" s="50"/>
      <c r="AE90" s="50"/>
    </row>
    <row r="91" spans="1:31" ht="15" customHeight="1">
      <c r="A91" s="26"/>
      <c r="B91" s="82" t="s">
        <v>13</v>
      </c>
      <c r="C91" s="41"/>
      <c r="D91" s="41"/>
      <c r="E91" s="28"/>
      <c r="F91" s="28"/>
      <c r="G91" s="28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39"/>
      <c r="U91" s="39"/>
      <c r="V91" s="39"/>
      <c r="W91" s="39"/>
      <c r="X91" s="69"/>
      <c r="Y91" s="51"/>
      <c r="Z91" s="50"/>
      <c r="AA91" s="50"/>
      <c r="AB91" s="50"/>
      <c r="AC91" s="50"/>
      <c r="AD91" s="50"/>
      <c r="AE91" s="50"/>
    </row>
    <row r="92" spans="1:31" ht="12.75">
      <c r="A92" s="109" t="s">
        <v>142</v>
      </c>
      <c r="B92" s="100" t="s">
        <v>143</v>
      </c>
      <c r="C92" s="61" t="s">
        <v>74</v>
      </c>
      <c r="D92" s="61" t="s">
        <v>94</v>
      </c>
      <c r="E92" s="58">
        <v>2.96</v>
      </c>
      <c r="F92" s="58">
        <v>2.37</v>
      </c>
      <c r="G92" s="58">
        <v>0.92</v>
      </c>
      <c r="H92" s="59">
        <v>0.77</v>
      </c>
      <c r="I92" s="58">
        <v>3.05</v>
      </c>
      <c r="J92" s="59">
        <v>2.54</v>
      </c>
      <c r="K92" s="58">
        <v>8.07</v>
      </c>
      <c r="L92" s="59">
        <v>6.72</v>
      </c>
      <c r="M92" s="58">
        <v>63.45</v>
      </c>
      <c r="N92" s="59">
        <v>52.87</v>
      </c>
      <c r="O92" s="59">
        <v>0.04</v>
      </c>
      <c r="P92" s="59">
        <f>O92*45/60</f>
        <v>0.030000000000000002</v>
      </c>
      <c r="Q92" s="59">
        <v>0.02</v>
      </c>
      <c r="R92" s="59">
        <f>Q92*45/60</f>
        <v>0.015000000000000001</v>
      </c>
      <c r="S92" s="58">
        <v>4</v>
      </c>
      <c r="T92" s="59">
        <v>3.34</v>
      </c>
      <c r="U92" s="59">
        <v>13.18</v>
      </c>
      <c r="V92" s="59">
        <f>U92*45/60</f>
        <v>9.885</v>
      </c>
      <c r="W92" s="59">
        <v>0.62</v>
      </c>
      <c r="X92" s="59">
        <f>W92*45/60</f>
        <v>0.46499999999999997</v>
      </c>
      <c r="Z92" s="50"/>
      <c r="AA92" s="50"/>
      <c r="AB92" s="50"/>
      <c r="AC92" s="50"/>
      <c r="AD92" s="50"/>
      <c r="AE92" s="50"/>
    </row>
    <row r="93" spans="1:29" s="1" customFormat="1" ht="29.25" customHeight="1">
      <c r="A93" s="112" t="s">
        <v>196</v>
      </c>
      <c r="B93" s="23" t="s">
        <v>206</v>
      </c>
      <c r="C93" s="61" t="s">
        <v>98</v>
      </c>
      <c r="D93" s="58" t="s">
        <v>101</v>
      </c>
      <c r="E93" s="28">
        <v>48.96</v>
      </c>
      <c r="F93" s="28">
        <v>32.98</v>
      </c>
      <c r="G93" s="28">
        <v>25.57</v>
      </c>
      <c r="H93" s="29">
        <v>17.38</v>
      </c>
      <c r="I93" s="28">
        <v>12.96</v>
      </c>
      <c r="J93" s="29">
        <v>8.76</v>
      </c>
      <c r="K93" s="28">
        <v>33.12</v>
      </c>
      <c r="L93" s="29">
        <v>22.46</v>
      </c>
      <c r="M93" s="28">
        <v>351.86</v>
      </c>
      <c r="N93" s="29">
        <v>238.21</v>
      </c>
      <c r="O93" s="28">
        <v>0.1</v>
      </c>
      <c r="P93" s="29">
        <f>O93*150/200</f>
        <v>0.075</v>
      </c>
      <c r="Q93" s="28">
        <v>0.44</v>
      </c>
      <c r="R93" s="29">
        <f>Q93*150/200</f>
        <v>0.33</v>
      </c>
      <c r="S93" s="28">
        <v>0.83</v>
      </c>
      <c r="T93" s="29">
        <v>0.6</v>
      </c>
      <c r="U93" s="28">
        <v>262.15</v>
      </c>
      <c r="V93" s="29">
        <f>U93*150/200</f>
        <v>196.6125</v>
      </c>
      <c r="W93" s="28">
        <v>1.04</v>
      </c>
      <c r="X93" s="29">
        <f>W93*150/200</f>
        <v>0.78</v>
      </c>
      <c r="Z93" s="54"/>
      <c r="AA93" s="54"/>
      <c r="AB93" s="54"/>
      <c r="AC93" s="54"/>
    </row>
    <row r="94" spans="1:32" ht="15" customHeight="1">
      <c r="A94" s="109" t="s">
        <v>68</v>
      </c>
      <c r="B94" s="63" t="s">
        <v>69</v>
      </c>
      <c r="C94" s="61" t="s">
        <v>5</v>
      </c>
      <c r="D94" s="61" t="s">
        <v>6</v>
      </c>
      <c r="E94" s="58">
        <v>0.64</v>
      </c>
      <c r="F94" s="58">
        <v>0.48</v>
      </c>
      <c r="G94" s="58">
        <v>0.2</v>
      </c>
      <c r="H94" s="59">
        <v>0.15</v>
      </c>
      <c r="I94" s="58">
        <f>J94*200/150</f>
        <v>0</v>
      </c>
      <c r="J94" s="59">
        <v>0</v>
      </c>
      <c r="K94" s="58">
        <v>5.06</v>
      </c>
      <c r="L94" s="59">
        <v>3.79</v>
      </c>
      <c r="M94" s="58">
        <v>21.04</v>
      </c>
      <c r="N94" s="59">
        <v>15.78</v>
      </c>
      <c r="O94" s="58">
        <f>P94*200/150</f>
        <v>0.013333333333333334</v>
      </c>
      <c r="P94" s="65">
        <v>0.01</v>
      </c>
      <c r="Q94" s="58">
        <f>R94*200/150</f>
        <v>0.013333333333333334</v>
      </c>
      <c r="R94" s="65">
        <v>0.01</v>
      </c>
      <c r="S94" s="58">
        <v>0.1</v>
      </c>
      <c r="T94" s="65">
        <v>0.08</v>
      </c>
      <c r="U94" s="58">
        <f>V94*200/150</f>
        <v>5.053333333333334</v>
      </c>
      <c r="V94" s="65">
        <v>3.79</v>
      </c>
      <c r="W94" s="58">
        <f>X94*200/150</f>
        <v>0.84</v>
      </c>
      <c r="X94" s="102">
        <v>0.63</v>
      </c>
      <c r="Y94" s="50"/>
      <c r="Z94" s="50"/>
      <c r="AA94" s="50"/>
      <c r="AB94" s="50"/>
      <c r="AC94" s="50"/>
      <c r="AD94" s="50"/>
      <c r="AE94" s="50"/>
      <c r="AF94" s="50"/>
    </row>
    <row r="95" spans="1:32" s="16" customFormat="1" ht="15" customHeight="1">
      <c r="A95" s="108"/>
      <c r="B95" s="23" t="s">
        <v>11</v>
      </c>
      <c r="C95" s="41" t="s">
        <v>14</v>
      </c>
      <c r="D95" s="41" t="s">
        <v>14</v>
      </c>
      <c r="E95" s="28">
        <v>1.27</v>
      </c>
      <c r="F95" s="28">
        <v>1.27</v>
      </c>
      <c r="G95" s="28">
        <v>1.52</v>
      </c>
      <c r="H95" s="28">
        <v>1.52</v>
      </c>
      <c r="I95" s="28">
        <v>0.18</v>
      </c>
      <c r="J95" s="28">
        <v>0.18</v>
      </c>
      <c r="K95" s="28">
        <v>9.94</v>
      </c>
      <c r="L95" s="28">
        <v>9.94</v>
      </c>
      <c r="M95" s="29">
        <v>47.46</v>
      </c>
      <c r="N95" s="29">
        <v>47.46</v>
      </c>
      <c r="O95" s="40">
        <v>0.04</v>
      </c>
      <c r="P95" s="45">
        <v>0.04</v>
      </c>
      <c r="Q95" s="40">
        <v>0.02</v>
      </c>
      <c r="R95" s="45">
        <v>0.02</v>
      </c>
      <c r="S95" s="40">
        <v>0</v>
      </c>
      <c r="T95" s="45">
        <v>0</v>
      </c>
      <c r="U95" s="40">
        <v>7.4</v>
      </c>
      <c r="V95" s="45">
        <v>7.4</v>
      </c>
      <c r="W95" s="40">
        <v>0.56</v>
      </c>
      <c r="X95" s="45">
        <v>0.56</v>
      </c>
      <c r="Y95" s="53"/>
      <c r="Z95" s="53"/>
      <c r="AA95" s="53"/>
      <c r="AB95" s="53"/>
      <c r="AC95" s="53"/>
      <c r="AD95" s="53"/>
      <c r="AE95" s="53"/>
      <c r="AF95" s="53"/>
    </row>
    <row r="96" spans="1:31" ht="15" customHeight="1">
      <c r="A96" s="22"/>
      <c r="B96" s="23" t="s">
        <v>7</v>
      </c>
      <c r="C96" s="125"/>
      <c r="D96" s="125"/>
      <c r="E96" s="17">
        <f aca="true" t="shared" si="29" ref="E96:AB96">SUM(E92:E95)</f>
        <v>53.830000000000005</v>
      </c>
      <c r="F96" s="17">
        <f t="shared" si="29"/>
        <v>37.099999999999994</v>
      </c>
      <c r="G96" s="17">
        <f t="shared" si="29"/>
        <v>28.21</v>
      </c>
      <c r="H96" s="17">
        <f t="shared" si="29"/>
        <v>19.819999999999997</v>
      </c>
      <c r="I96" s="17">
        <f t="shared" si="29"/>
        <v>16.19</v>
      </c>
      <c r="J96" s="17">
        <f t="shared" si="29"/>
        <v>11.48</v>
      </c>
      <c r="K96" s="17">
        <f t="shared" si="29"/>
        <v>56.19</v>
      </c>
      <c r="L96" s="17">
        <f t="shared" si="29"/>
        <v>42.91</v>
      </c>
      <c r="M96" s="17">
        <f t="shared" si="29"/>
        <v>483.81</v>
      </c>
      <c r="N96" s="17">
        <f t="shared" si="29"/>
        <v>354.31999999999994</v>
      </c>
      <c r="O96" s="17">
        <f t="shared" si="29"/>
        <v>0.19333333333333336</v>
      </c>
      <c r="P96" s="17">
        <f t="shared" si="29"/>
        <v>0.155</v>
      </c>
      <c r="Q96" s="17">
        <f t="shared" si="29"/>
        <v>0.49333333333333335</v>
      </c>
      <c r="R96" s="17">
        <f t="shared" si="29"/>
        <v>0.37500000000000006</v>
      </c>
      <c r="S96" s="17">
        <f t="shared" si="29"/>
        <v>4.93</v>
      </c>
      <c r="T96" s="17">
        <f t="shared" si="29"/>
        <v>4.02</v>
      </c>
      <c r="U96" s="17">
        <f t="shared" si="29"/>
        <v>287.7833333333333</v>
      </c>
      <c r="V96" s="17">
        <f t="shared" si="29"/>
        <v>217.6875</v>
      </c>
      <c r="W96" s="17">
        <f t="shared" si="29"/>
        <v>3.06</v>
      </c>
      <c r="X96" s="17">
        <f t="shared" si="29"/>
        <v>2.435</v>
      </c>
      <c r="Y96" s="17">
        <f t="shared" si="29"/>
        <v>0</v>
      </c>
      <c r="Z96" s="17">
        <f t="shared" si="29"/>
        <v>0</v>
      </c>
      <c r="AA96" s="17">
        <f t="shared" si="29"/>
        <v>0</v>
      </c>
      <c r="AB96" s="17">
        <f t="shared" si="29"/>
        <v>0</v>
      </c>
      <c r="AC96" s="55"/>
      <c r="AD96" s="50"/>
      <c r="AE96" s="50"/>
    </row>
    <row r="97" spans="1:31" ht="15" customHeight="1">
      <c r="A97" s="22"/>
      <c r="B97" s="23" t="s">
        <v>15</v>
      </c>
      <c r="C97" s="17"/>
      <c r="D97" s="17"/>
      <c r="E97" s="17">
        <f aca="true" t="shared" si="30" ref="E97:AB97">SUM(E96,E90,E87,E79,E76)</f>
        <v>129.46000000000004</v>
      </c>
      <c r="F97" s="17">
        <f t="shared" si="30"/>
        <v>99.78999999999999</v>
      </c>
      <c r="G97" s="17">
        <f t="shared" si="30"/>
        <v>74.62</v>
      </c>
      <c r="H97" s="17">
        <f t="shared" si="30"/>
        <v>60.353333333333325</v>
      </c>
      <c r="I97" s="17">
        <f t="shared" si="30"/>
        <v>74.16</v>
      </c>
      <c r="J97" s="17">
        <f t="shared" si="30"/>
        <v>62.96000000000001</v>
      </c>
      <c r="K97" s="17">
        <f t="shared" si="30"/>
        <v>353.55</v>
      </c>
      <c r="L97" s="17">
        <f t="shared" si="30"/>
        <v>286.35333333333335</v>
      </c>
      <c r="M97" s="17">
        <f t="shared" si="30"/>
        <v>1958.3100000000002</v>
      </c>
      <c r="N97" s="17">
        <f t="shared" si="30"/>
        <v>1672.3700000000001</v>
      </c>
      <c r="O97" s="17">
        <f t="shared" si="30"/>
        <v>0.9673333333333334</v>
      </c>
      <c r="P97" s="17">
        <f t="shared" si="30"/>
        <v>0.7498591549295774</v>
      </c>
      <c r="Q97" s="17">
        <f t="shared" si="30"/>
        <v>7.157333333333332</v>
      </c>
      <c r="R97" s="17">
        <f t="shared" si="30"/>
        <v>5.024929577464788</v>
      </c>
      <c r="S97" s="17">
        <f t="shared" si="30"/>
        <v>50.97</v>
      </c>
      <c r="T97" s="17">
        <f t="shared" si="30"/>
        <v>40.644999999999996</v>
      </c>
      <c r="U97" s="17">
        <f t="shared" si="30"/>
        <v>1090.2833333333333</v>
      </c>
      <c r="V97" s="17">
        <f t="shared" si="30"/>
        <v>948.6043427230047</v>
      </c>
      <c r="W97" s="17">
        <f t="shared" si="30"/>
        <v>10.212</v>
      </c>
      <c r="X97" s="17">
        <f t="shared" si="30"/>
        <v>8.346326291079812</v>
      </c>
      <c r="Y97" s="17">
        <f t="shared" si="30"/>
        <v>0</v>
      </c>
      <c r="Z97" s="17">
        <f t="shared" si="30"/>
        <v>0</v>
      </c>
      <c r="AA97" s="17">
        <f t="shared" si="30"/>
        <v>0</v>
      </c>
      <c r="AB97" s="17">
        <f t="shared" si="30"/>
        <v>0</v>
      </c>
      <c r="AC97" s="55"/>
      <c r="AD97" s="50"/>
      <c r="AE97" s="50"/>
    </row>
    <row r="98" spans="1:31" ht="13.5" customHeight="1">
      <c r="A98" s="22"/>
      <c r="B98" s="81" t="s">
        <v>188</v>
      </c>
      <c r="C98" s="41"/>
      <c r="D98" s="41"/>
      <c r="E98" s="28"/>
      <c r="F98" s="28"/>
      <c r="G98" s="28"/>
      <c r="H98" s="28"/>
      <c r="I98" s="28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39"/>
      <c r="U98" s="39"/>
      <c r="V98" s="39"/>
      <c r="W98" s="39"/>
      <c r="X98" s="69"/>
      <c r="Y98" s="51"/>
      <c r="Z98" s="50"/>
      <c r="AA98" s="50"/>
      <c r="AB98" s="50"/>
      <c r="AC98" s="50"/>
      <c r="AD98" s="105"/>
      <c r="AE98" s="105"/>
    </row>
    <row r="99" spans="1:31" ht="15" customHeight="1">
      <c r="A99" s="22"/>
      <c r="B99" s="82" t="s">
        <v>4</v>
      </c>
      <c r="C99" s="41"/>
      <c r="D99" s="41"/>
      <c r="E99" s="28"/>
      <c r="F99" s="28"/>
      <c r="G99" s="28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39"/>
      <c r="U99" s="39"/>
      <c r="V99" s="39"/>
      <c r="W99" s="39"/>
      <c r="X99" s="69"/>
      <c r="Y99" s="51"/>
      <c r="Z99" s="50"/>
      <c r="AA99" s="50"/>
      <c r="AB99" s="50"/>
      <c r="AC99" s="50"/>
      <c r="AD99" s="50"/>
      <c r="AE99" s="50"/>
    </row>
    <row r="100" spans="1:31" s="183" customFormat="1" ht="14.25" customHeight="1">
      <c r="A100" s="108" t="s">
        <v>57</v>
      </c>
      <c r="B100" s="23" t="s">
        <v>163</v>
      </c>
      <c r="C100" s="41" t="s">
        <v>160</v>
      </c>
      <c r="D100" s="41" t="s">
        <v>67</v>
      </c>
      <c r="E100" s="28">
        <v>5.24</v>
      </c>
      <c r="F100" s="28">
        <v>4.37</v>
      </c>
      <c r="G100" s="28">
        <v>2.25</v>
      </c>
      <c r="H100" s="29">
        <v>1.51</v>
      </c>
      <c r="I100" s="28">
        <v>4.99</v>
      </c>
      <c r="J100" s="29">
        <v>4.71</v>
      </c>
      <c r="K100" s="28">
        <v>15.46</v>
      </c>
      <c r="L100" s="29">
        <v>10.33</v>
      </c>
      <c r="M100" s="28">
        <v>115.82</v>
      </c>
      <c r="N100" s="29">
        <v>89.69</v>
      </c>
      <c r="O100" s="77">
        <v>0.08</v>
      </c>
      <c r="P100" s="77">
        <f>O100*40/60</f>
        <v>0.05333333333333334</v>
      </c>
      <c r="Q100" s="77">
        <v>0.06</v>
      </c>
      <c r="R100" s="77">
        <f>Q100*40/60</f>
        <v>0.04</v>
      </c>
      <c r="S100" s="28">
        <v>0</v>
      </c>
      <c r="T100" s="29">
        <v>0</v>
      </c>
      <c r="U100" s="29">
        <v>70.8</v>
      </c>
      <c r="V100" s="29">
        <f>U100*40/60</f>
        <v>47.2</v>
      </c>
      <c r="W100" s="29">
        <v>0.81</v>
      </c>
      <c r="X100" s="68">
        <f>W100*40/60</f>
        <v>0.5400000000000001</v>
      </c>
      <c r="Y100" s="182"/>
      <c r="Z100" s="147"/>
      <c r="AA100" s="147"/>
      <c r="AB100" s="147"/>
      <c r="AC100" s="147"/>
      <c r="AD100" s="147"/>
      <c r="AE100" s="147"/>
    </row>
    <row r="101" spans="1:28" ht="28.5" customHeight="1">
      <c r="A101" s="108" t="s">
        <v>172</v>
      </c>
      <c r="B101" s="23" t="s">
        <v>173</v>
      </c>
      <c r="C101" s="41" t="s">
        <v>70</v>
      </c>
      <c r="D101" s="41" t="s">
        <v>71</v>
      </c>
      <c r="E101" s="28">
        <v>9.69</v>
      </c>
      <c r="F101" s="28">
        <v>7.66</v>
      </c>
      <c r="G101" s="28">
        <v>2.99</v>
      </c>
      <c r="H101" s="28">
        <v>2.25</v>
      </c>
      <c r="I101" s="28">
        <v>4.99</v>
      </c>
      <c r="J101" s="28">
        <v>4.36</v>
      </c>
      <c r="K101" s="28">
        <v>11</v>
      </c>
      <c r="L101" s="28">
        <v>8.26</v>
      </c>
      <c r="M101" s="28">
        <v>100.94</v>
      </c>
      <c r="N101" s="28">
        <v>81.32</v>
      </c>
      <c r="O101" s="38">
        <v>0.19</v>
      </c>
      <c r="P101" s="42">
        <v>0.16</v>
      </c>
      <c r="Q101" s="38">
        <v>0.26</v>
      </c>
      <c r="R101" s="42">
        <v>0.2</v>
      </c>
      <c r="S101" s="38">
        <v>4.03</v>
      </c>
      <c r="T101" s="42">
        <v>3.02</v>
      </c>
      <c r="U101" s="38">
        <v>229.72</v>
      </c>
      <c r="V101" s="42">
        <f>U101*150/200</f>
        <v>172.29</v>
      </c>
      <c r="W101" s="38">
        <v>2.6</v>
      </c>
      <c r="X101" s="42">
        <f>W101*150/200</f>
        <v>1.95</v>
      </c>
      <c r="AB101" s="51"/>
    </row>
    <row r="102" spans="1:32" ht="15.75" customHeight="1">
      <c r="A102" s="108" t="s">
        <v>50</v>
      </c>
      <c r="B102" s="23" t="s">
        <v>52</v>
      </c>
      <c r="C102" s="41" t="s">
        <v>31</v>
      </c>
      <c r="D102" s="41" t="s">
        <v>6</v>
      </c>
      <c r="E102" s="28">
        <v>6.64</v>
      </c>
      <c r="F102" s="28">
        <v>5.31</v>
      </c>
      <c r="G102" s="28">
        <v>3.11</v>
      </c>
      <c r="H102" s="29">
        <v>2.51</v>
      </c>
      <c r="I102" s="28">
        <v>2.36</v>
      </c>
      <c r="J102" s="29">
        <v>1.95</v>
      </c>
      <c r="K102" s="28">
        <v>14.64</v>
      </c>
      <c r="L102" s="29">
        <v>10.8</v>
      </c>
      <c r="M102" s="28">
        <v>92.22</v>
      </c>
      <c r="N102" s="29">
        <v>70.93</v>
      </c>
      <c r="O102" s="28">
        <f>P102*180/150</f>
        <v>0.012</v>
      </c>
      <c r="P102" s="42">
        <v>0.01</v>
      </c>
      <c r="Q102" s="28">
        <f>R102*180/150</f>
        <v>0.084</v>
      </c>
      <c r="R102" s="42">
        <v>0.07</v>
      </c>
      <c r="S102" s="28">
        <v>3.6</v>
      </c>
      <c r="T102" s="29">
        <f>S102*150/180</f>
        <v>3</v>
      </c>
      <c r="U102" s="28">
        <f>V102*180/150</f>
        <v>57.516</v>
      </c>
      <c r="V102" s="42">
        <v>47.93</v>
      </c>
      <c r="W102" s="28">
        <f>X102*180/150</f>
        <v>0.264</v>
      </c>
      <c r="X102" s="42">
        <v>0.22</v>
      </c>
      <c r="Y102" s="50"/>
      <c r="Z102" s="50"/>
      <c r="AA102" s="50"/>
      <c r="AB102" s="50"/>
      <c r="AC102" s="50"/>
      <c r="AD102" s="50"/>
      <c r="AE102" s="50"/>
      <c r="AF102" s="50"/>
    </row>
    <row r="103" spans="1:32" ht="15" customHeight="1">
      <c r="A103" s="22"/>
      <c r="B103" s="23" t="s">
        <v>7</v>
      </c>
      <c r="C103" s="125"/>
      <c r="D103" s="125"/>
      <c r="E103" s="17">
        <f>SUM(E100:E102)</f>
        <v>21.57</v>
      </c>
      <c r="F103" s="17">
        <f aca="true" t="shared" si="31" ref="F103:AB103">SUM(F100:F102)</f>
        <v>17.34</v>
      </c>
      <c r="G103" s="17">
        <f t="shared" si="31"/>
        <v>8.35</v>
      </c>
      <c r="H103" s="17">
        <f t="shared" si="31"/>
        <v>6.27</v>
      </c>
      <c r="I103" s="17">
        <f t="shared" si="31"/>
        <v>12.34</v>
      </c>
      <c r="J103" s="17">
        <f t="shared" si="31"/>
        <v>11.02</v>
      </c>
      <c r="K103" s="17">
        <f t="shared" si="31"/>
        <v>41.1</v>
      </c>
      <c r="L103" s="17">
        <f t="shared" si="31"/>
        <v>29.39</v>
      </c>
      <c r="M103" s="17">
        <f t="shared" si="31"/>
        <v>308.98</v>
      </c>
      <c r="N103" s="17">
        <f t="shared" si="31"/>
        <v>241.94</v>
      </c>
      <c r="O103" s="17">
        <f t="shared" si="31"/>
        <v>0.28200000000000003</v>
      </c>
      <c r="P103" s="17">
        <f t="shared" si="31"/>
        <v>0.22333333333333336</v>
      </c>
      <c r="Q103" s="17">
        <f t="shared" si="31"/>
        <v>0.404</v>
      </c>
      <c r="R103" s="17">
        <f t="shared" si="31"/>
        <v>0.31000000000000005</v>
      </c>
      <c r="S103" s="17">
        <f t="shared" si="31"/>
        <v>7.630000000000001</v>
      </c>
      <c r="T103" s="17">
        <f t="shared" si="31"/>
        <v>6.02</v>
      </c>
      <c r="U103" s="17">
        <f t="shared" si="31"/>
        <v>358.036</v>
      </c>
      <c r="V103" s="17">
        <f t="shared" si="31"/>
        <v>267.42</v>
      </c>
      <c r="W103" s="17">
        <f t="shared" si="31"/>
        <v>3.6740000000000004</v>
      </c>
      <c r="X103" s="17">
        <f t="shared" si="31"/>
        <v>2.7100000000000004</v>
      </c>
      <c r="Y103" s="17">
        <f t="shared" si="31"/>
        <v>0</v>
      </c>
      <c r="Z103" s="17">
        <f t="shared" si="31"/>
        <v>0</v>
      </c>
      <c r="AA103" s="17">
        <f t="shared" si="31"/>
        <v>0</v>
      </c>
      <c r="AB103" s="17">
        <f t="shared" si="31"/>
        <v>0</v>
      </c>
      <c r="AC103" s="55"/>
      <c r="AD103" s="55"/>
      <c r="AE103" s="55"/>
      <c r="AF103" s="55"/>
    </row>
    <row r="104" spans="1:32" ht="15" customHeight="1">
      <c r="A104" s="22"/>
      <c r="B104" s="82" t="s">
        <v>16</v>
      </c>
      <c r="C104" s="41"/>
      <c r="D104" s="41"/>
      <c r="E104" s="28"/>
      <c r="F104" s="28"/>
      <c r="G104" s="28"/>
      <c r="H104" s="29"/>
      <c r="I104" s="29"/>
      <c r="J104" s="29"/>
      <c r="K104" s="29"/>
      <c r="L104" s="29"/>
      <c r="M104" s="29"/>
      <c r="N104" s="29"/>
      <c r="O104" s="39"/>
      <c r="P104" s="39"/>
      <c r="Q104" s="39"/>
      <c r="R104" s="39"/>
      <c r="S104" s="39"/>
      <c r="T104" s="39"/>
      <c r="U104" s="39"/>
      <c r="V104" s="39"/>
      <c r="W104" s="39"/>
      <c r="X104" s="69"/>
      <c r="Y104" s="51"/>
      <c r="Z104" s="50"/>
      <c r="AA104" s="50"/>
      <c r="AB104" s="50"/>
      <c r="AC104" s="50"/>
      <c r="AD104" s="50"/>
      <c r="AE104" s="50"/>
      <c r="AF104" s="50"/>
    </row>
    <row r="105" spans="1:29" s="1" customFormat="1" ht="15" customHeight="1">
      <c r="A105" s="109" t="s">
        <v>51</v>
      </c>
      <c r="B105" s="60" t="s">
        <v>87</v>
      </c>
      <c r="C105" s="61" t="s">
        <v>139</v>
      </c>
      <c r="D105" s="61" t="s">
        <v>6</v>
      </c>
      <c r="E105" s="58">
        <v>3.9</v>
      </c>
      <c r="F105" s="58">
        <v>3.66</v>
      </c>
      <c r="G105" s="62">
        <v>0</v>
      </c>
      <c r="H105" s="64">
        <v>0</v>
      </c>
      <c r="I105" s="62">
        <f>J105*180/150</f>
        <v>0</v>
      </c>
      <c r="J105" s="64">
        <v>0</v>
      </c>
      <c r="K105" s="62">
        <v>9</v>
      </c>
      <c r="L105" s="64">
        <v>7.8</v>
      </c>
      <c r="M105" s="62">
        <v>36</v>
      </c>
      <c r="N105" s="64">
        <v>31.2</v>
      </c>
      <c r="O105" s="62">
        <f>P105*180/150</f>
        <v>0</v>
      </c>
      <c r="P105" s="64">
        <v>0</v>
      </c>
      <c r="Q105" s="62">
        <f>R105*180/150</f>
        <v>0.024</v>
      </c>
      <c r="R105" s="64">
        <v>0.02</v>
      </c>
      <c r="S105" s="62">
        <v>3</v>
      </c>
      <c r="T105" s="64">
        <v>2.6</v>
      </c>
      <c r="U105" s="62">
        <f>V105*180/150</f>
        <v>9.996</v>
      </c>
      <c r="V105" s="64">
        <v>8.33</v>
      </c>
      <c r="W105" s="62">
        <f>X105*180/150</f>
        <v>0.252</v>
      </c>
      <c r="X105" s="95">
        <v>0.21</v>
      </c>
      <c r="Y105" s="54"/>
      <c r="Z105" s="54"/>
      <c r="AA105" s="54"/>
      <c r="AB105" s="54"/>
      <c r="AC105" s="54"/>
    </row>
    <row r="106" spans="1:31" ht="15" customHeight="1">
      <c r="A106" s="22"/>
      <c r="B106" s="23" t="s">
        <v>7</v>
      </c>
      <c r="C106" s="125"/>
      <c r="D106" s="125"/>
      <c r="E106" s="17">
        <f>SUM(E105)</f>
        <v>3.9</v>
      </c>
      <c r="F106" s="17">
        <f aca="true" t="shared" si="32" ref="F106:AB106">SUM(F105)</f>
        <v>3.66</v>
      </c>
      <c r="G106" s="17">
        <f t="shared" si="32"/>
        <v>0</v>
      </c>
      <c r="H106" s="17">
        <f t="shared" si="32"/>
        <v>0</v>
      </c>
      <c r="I106" s="17">
        <f t="shared" si="32"/>
        <v>0</v>
      </c>
      <c r="J106" s="17">
        <f t="shared" si="32"/>
        <v>0</v>
      </c>
      <c r="K106" s="17">
        <f t="shared" si="32"/>
        <v>9</v>
      </c>
      <c r="L106" s="17">
        <f t="shared" si="32"/>
        <v>7.8</v>
      </c>
      <c r="M106" s="17">
        <f t="shared" si="32"/>
        <v>36</v>
      </c>
      <c r="N106" s="17">
        <f t="shared" si="32"/>
        <v>31.2</v>
      </c>
      <c r="O106" s="17">
        <f t="shared" si="32"/>
        <v>0</v>
      </c>
      <c r="P106" s="17">
        <f t="shared" si="32"/>
        <v>0</v>
      </c>
      <c r="Q106" s="17">
        <f t="shared" si="32"/>
        <v>0.024</v>
      </c>
      <c r="R106" s="17">
        <f t="shared" si="32"/>
        <v>0.02</v>
      </c>
      <c r="S106" s="17">
        <f t="shared" si="32"/>
        <v>3</v>
      </c>
      <c r="T106" s="17">
        <f t="shared" si="32"/>
        <v>2.6</v>
      </c>
      <c r="U106" s="17">
        <f t="shared" si="32"/>
        <v>9.996</v>
      </c>
      <c r="V106" s="17">
        <f t="shared" si="32"/>
        <v>8.33</v>
      </c>
      <c r="W106" s="17">
        <f t="shared" si="32"/>
        <v>0.252</v>
      </c>
      <c r="X106" s="17">
        <f t="shared" si="32"/>
        <v>0.21</v>
      </c>
      <c r="Y106" s="17">
        <f t="shared" si="32"/>
        <v>0</v>
      </c>
      <c r="Z106" s="17">
        <f t="shared" si="32"/>
        <v>0</v>
      </c>
      <c r="AA106" s="17">
        <f t="shared" si="32"/>
        <v>0</v>
      </c>
      <c r="AB106" s="17">
        <f t="shared" si="32"/>
        <v>0</v>
      </c>
      <c r="AC106" s="55"/>
      <c r="AD106" s="50"/>
      <c r="AE106" s="50"/>
    </row>
    <row r="107" spans="1:31" ht="15" customHeight="1">
      <c r="A107" s="22"/>
      <c r="B107" s="82" t="s">
        <v>9</v>
      </c>
      <c r="C107" s="41"/>
      <c r="D107" s="41"/>
      <c r="E107" s="28"/>
      <c r="F107" s="28"/>
      <c r="G107" s="28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68"/>
      <c r="Y107" s="51"/>
      <c r="Z107" s="50"/>
      <c r="AA107" s="50"/>
      <c r="AB107" s="50"/>
      <c r="AC107" s="50"/>
      <c r="AD107" s="50"/>
      <c r="AE107" s="50"/>
    </row>
    <row r="108" spans="1:24" ht="15.75" customHeight="1">
      <c r="A108" s="186" t="s">
        <v>170</v>
      </c>
      <c r="B108" s="23" t="s">
        <v>171</v>
      </c>
      <c r="C108" s="41" t="s">
        <v>74</v>
      </c>
      <c r="D108" s="41" t="s">
        <v>94</v>
      </c>
      <c r="E108" s="28">
        <v>3.72</v>
      </c>
      <c r="F108" s="28">
        <v>2.98</v>
      </c>
      <c r="G108" s="28">
        <v>0.42</v>
      </c>
      <c r="H108" s="29">
        <f>G108*40/50</f>
        <v>0.336</v>
      </c>
      <c r="I108" s="29">
        <v>1.88</v>
      </c>
      <c r="J108" s="29">
        <f>I108*40/50</f>
        <v>1.5039999999999998</v>
      </c>
      <c r="K108" s="29">
        <v>3.01</v>
      </c>
      <c r="L108" s="29">
        <f>K108*40/50</f>
        <v>2.408</v>
      </c>
      <c r="M108" s="29">
        <v>30.54</v>
      </c>
      <c r="N108" s="29">
        <f>M108*40/50</f>
        <v>24.432</v>
      </c>
      <c r="O108" s="29">
        <v>0</v>
      </c>
      <c r="P108" s="29">
        <f>O108*45/60</f>
        <v>0</v>
      </c>
      <c r="Q108" s="29">
        <v>0</v>
      </c>
      <c r="R108" s="29">
        <f>Q108*45/60</f>
        <v>0</v>
      </c>
      <c r="S108" s="29">
        <v>9.05</v>
      </c>
      <c r="T108" s="29">
        <f>S108*40/50</f>
        <v>7.24</v>
      </c>
      <c r="U108" s="29">
        <v>37.322</v>
      </c>
      <c r="V108" s="29">
        <f>U108*45/60</f>
        <v>27.991500000000006</v>
      </c>
      <c r="W108" s="29">
        <v>0.96</v>
      </c>
      <c r="X108" s="29">
        <f>W108*45/60</f>
        <v>0.72</v>
      </c>
    </row>
    <row r="109" spans="1:29" ht="21" customHeight="1">
      <c r="A109" s="113" t="s">
        <v>157</v>
      </c>
      <c r="B109" s="114" t="s">
        <v>156</v>
      </c>
      <c r="C109" s="115" t="s">
        <v>140</v>
      </c>
      <c r="D109" s="115" t="s">
        <v>98</v>
      </c>
      <c r="E109" s="122">
        <v>10.18</v>
      </c>
      <c r="F109" s="122">
        <v>8.97</v>
      </c>
      <c r="G109" s="106">
        <v>6.66</v>
      </c>
      <c r="H109" s="155">
        <v>6.53</v>
      </c>
      <c r="I109" s="155">
        <v>6.08</v>
      </c>
      <c r="J109" s="155">
        <v>5.64</v>
      </c>
      <c r="K109" s="155">
        <v>1.86</v>
      </c>
      <c r="L109" s="106">
        <v>1.44</v>
      </c>
      <c r="M109" s="106">
        <v>88.84</v>
      </c>
      <c r="N109" s="106">
        <v>82.63</v>
      </c>
      <c r="O109" s="106">
        <v>0.21</v>
      </c>
      <c r="P109" s="106">
        <f>O109*150/200</f>
        <v>0.1575</v>
      </c>
      <c r="Q109" s="106">
        <v>0.05</v>
      </c>
      <c r="R109" s="106">
        <f>Q109*150/200</f>
        <v>0.0375</v>
      </c>
      <c r="S109" s="106">
        <v>2.49</v>
      </c>
      <c r="T109" s="106">
        <v>2.12</v>
      </c>
      <c r="U109" s="29"/>
      <c r="V109" s="29"/>
      <c r="W109" s="29"/>
      <c r="X109" s="29"/>
      <c r="Z109" s="50"/>
      <c r="AA109" s="50"/>
      <c r="AB109" s="50"/>
      <c r="AC109" s="50"/>
    </row>
    <row r="110" spans="1:31" s="7" customFormat="1" ht="15" customHeight="1">
      <c r="A110" s="108" t="s">
        <v>122</v>
      </c>
      <c r="B110" s="151" t="s">
        <v>123</v>
      </c>
      <c r="C110" s="152" t="s">
        <v>97</v>
      </c>
      <c r="D110" s="152" t="s">
        <v>124</v>
      </c>
      <c r="E110" s="153">
        <v>39.44</v>
      </c>
      <c r="F110" s="153">
        <v>19.72</v>
      </c>
      <c r="G110" s="38">
        <v>16.02</v>
      </c>
      <c r="H110" s="38">
        <v>8.01</v>
      </c>
      <c r="I110" s="38">
        <v>6.25</v>
      </c>
      <c r="J110" s="38">
        <v>3.13</v>
      </c>
      <c r="K110" s="38">
        <v>3.78</v>
      </c>
      <c r="L110" s="38">
        <v>1.89</v>
      </c>
      <c r="M110" s="38">
        <v>135.43</v>
      </c>
      <c r="N110" s="133">
        <v>67.72</v>
      </c>
      <c r="O110" s="29">
        <v>0.06</v>
      </c>
      <c r="P110" s="29">
        <v>0</v>
      </c>
      <c r="Q110" s="29">
        <v>0.12</v>
      </c>
      <c r="R110" s="29">
        <v>0</v>
      </c>
      <c r="S110" s="29">
        <v>2.64</v>
      </c>
      <c r="T110" s="29">
        <v>1.32</v>
      </c>
      <c r="U110" s="29">
        <v>14.33</v>
      </c>
      <c r="V110" s="29">
        <v>0</v>
      </c>
      <c r="W110" s="68">
        <v>2.25</v>
      </c>
      <c r="X110" s="29">
        <v>0</v>
      </c>
      <c r="Y110" s="150"/>
      <c r="Z110" s="75"/>
      <c r="AA110" s="75"/>
      <c r="AB110" s="75"/>
      <c r="AC110" s="75"/>
      <c r="AD110" s="75"/>
      <c r="AE110" s="70"/>
    </row>
    <row r="111" spans="1:31" ht="12.75">
      <c r="A111" s="109" t="s">
        <v>28</v>
      </c>
      <c r="B111" s="60" t="s">
        <v>72</v>
      </c>
      <c r="C111" s="61" t="s">
        <v>62</v>
      </c>
      <c r="D111" s="61" t="s">
        <v>190</v>
      </c>
      <c r="E111" s="58">
        <v>4.85</v>
      </c>
      <c r="F111" s="58">
        <v>4.1</v>
      </c>
      <c r="G111" s="59">
        <v>4.01</v>
      </c>
      <c r="H111" s="59">
        <f>G111*100/130</f>
        <v>3.0846153846153848</v>
      </c>
      <c r="I111" s="59">
        <v>4.58</v>
      </c>
      <c r="J111" s="59">
        <f>I111*100/130</f>
        <v>3.523076923076923</v>
      </c>
      <c r="K111" s="59">
        <v>21.52</v>
      </c>
      <c r="L111" s="59">
        <f>K111*100/130</f>
        <v>16.553846153846155</v>
      </c>
      <c r="M111" s="59">
        <v>143.29</v>
      </c>
      <c r="N111" s="59">
        <f>M111*100/130</f>
        <v>110.22307692307692</v>
      </c>
      <c r="O111" s="59">
        <f>P111*130/100</f>
        <v>0.039</v>
      </c>
      <c r="P111" s="59">
        <v>0.03</v>
      </c>
      <c r="Q111" s="59">
        <f>R111*130/100</f>
        <v>0.013000000000000001</v>
      </c>
      <c r="R111" s="59">
        <v>0.01</v>
      </c>
      <c r="S111" s="59">
        <v>0</v>
      </c>
      <c r="T111" s="59">
        <v>0</v>
      </c>
      <c r="U111" s="59">
        <f>V111*130/100</f>
        <v>11.973000000000003</v>
      </c>
      <c r="V111" s="59">
        <v>9.21</v>
      </c>
      <c r="W111" s="59">
        <f>X111*130/100</f>
        <v>0.9620000000000001</v>
      </c>
      <c r="X111" s="59">
        <v>0.74</v>
      </c>
      <c r="Y111" s="123"/>
      <c r="Z111" s="124"/>
      <c r="AA111" s="124"/>
      <c r="AB111" s="124"/>
      <c r="AC111" s="50"/>
      <c r="AD111" s="50"/>
      <c r="AE111" s="50"/>
    </row>
    <row r="112" spans="1:31" ht="26.25" customHeight="1">
      <c r="A112" s="110" t="s">
        <v>130</v>
      </c>
      <c r="B112" s="100" t="s">
        <v>129</v>
      </c>
      <c r="C112" s="96">
        <v>200</v>
      </c>
      <c r="D112" s="96">
        <v>150</v>
      </c>
      <c r="E112" s="58">
        <v>1.32</v>
      </c>
      <c r="F112" s="58">
        <v>0.99</v>
      </c>
      <c r="G112" s="58">
        <v>0.6</v>
      </c>
      <c r="H112" s="59">
        <f>G112*150/200</f>
        <v>0.45</v>
      </c>
      <c r="I112" s="58">
        <v>0</v>
      </c>
      <c r="J112" s="59">
        <f>I112*150/200</f>
        <v>0</v>
      </c>
      <c r="K112" s="58">
        <v>31.4</v>
      </c>
      <c r="L112" s="59">
        <f>K112*150/200</f>
        <v>23.55</v>
      </c>
      <c r="M112" s="58">
        <v>124</v>
      </c>
      <c r="N112" s="59">
        <f>M112*150/200</f>
        <v>93</v>
      </c>
      <c r="O112" s="59">
        <v>0.02</v>
      </c>
      <c r="P112" s="59">
        <f>O112*150/200</f>
        <v>0.015</v>
      </c>
      <c r="Q112" s="59">
        <v>0.03</v>
      </c>
      <c r="R112" s="59">
        <f>Q112*150/200</f>
        <v>0.0225</v>
      </c>
      <c r="S112" s="59">
        <v>0.45</v>
      </c>
      <c r="T112" s="59">
        <f>S112*150/200</f>
        <v>0.3375</v>
      </c>
      <c r="U112" s="59">
        <v>12.3</v>
      </c>
      <c r="V112" s="59">
        <f>U112*150/200</f>
        <v>9.225</v>
      </c>
      <c r="W112" s="66">
        <v>2</v>
      </c>
      <c r="X112" s="74">
        <f>W112*150/200</f>
        <v>1.5</v>
      </c>
      <c r="Y112" s="50"/>
      <c r="Z112" s="50"/>
      <c r="AA112" s="50"/>
      <c r="AB112" s="50"/>
      <c r="AC112" s="50"/>
      <c r="AD112" s="50"/>
      <c r="AE112" s="50"/>
    </row>
    <row r="113" spans="1:32" s="16" customFormat="1" ht="15" customHeight="1">
      <c r="A113" s="108"/>
      <c r="B113" s="23" t="s">
        <v>11</v>
      </c>
      <c r="C113" s="41" t="s">
        <v>14</v>
      </c>
      <c r="D113" s="41" t="s">
        <v>14</v>
      </c>
      <c r="E113" s="28">
        <v>1.27</v>
      </c>
      <c r="F113" s="28">
        <v>1.27</v>
      </c>
      <c r="G113" s="28">
        <v>1.52</v>
      </c>
      <c r="H113" s="28">
        <v>1.52</v>
      </c>
      <c r="I113" s="28">
        <v>0.18</v>
      </c>
      <c r="J113" s="28">
        <v>0.18</v>
      </c>
      <c r="K113" s="28">
        <v>9.94</v>
      </c>
      <c r="L113" s="28">
        <v>9.94</v>
      </c>
      <c r="M113" s="29">
        <v>47.46</v>
      </c>
      <c r="N113" s="29">
        <v>47.46</v>
      </c>
      <c r="O113" s="40">
        <v>0.04</v>
      </c>
      <c r="P113" s="45">
        <v>0.04</v>
      </c>
      <c r="Q113" s="40">
        <v>0.02</v>
      </c>
      <c r="R113" s="45">
        <v>0.02</v>
      </c>
      <c r="S113" s="40">
        <v>0</v>
      </c>
      <c r="T113" s="45">
        <v>0</v>
      </c>
      <c r="U113" s="40">
        <v>7.4</v>
      </c>
      <c r="V113" s="45">
        <v>7.4</v>
      </c>
      <c r="W113" s="40">
        <v>0.56</v>
      </c>
      <c r="X113" s="45">
        <v>0.56</v>
      </c>
      <c r="Y113" s="53"/>
      <c r="Z113" s="53"/>
      <c r="AA113" s="53"/>
      <c r="AB113" s="53"/>
      <c r="AC113" s="53"/>
      <c r="AD113" s="53"/>
      <c r="AE113" s="53"/>
      <c r="AF113" s="53"/>
    </row>
    <row r="114" spans="1:32" ht="15" customHeight="1">
      <c r="A114" s="108"/>
      <c r="B114" s="23" t="s">
        <v>47</v>
      </c>
      <c r="C114" s="41" t="s">
        <v>63</v>
      </c>
      <c r="D114" s="41" t="s">
        <v>64</v>
      </c>
      <c r="E114" s="28">
        <v>2.39</v>
      </c>
      <c r="F114" s="28">
        <v>2.09</v>
      </c>
      <c r="G114" s="28">
        <v>2.6</v>
      </c>
      <c r="H114" s="29">
        <v>2.27</v>
      </c>
      <c r="I114" s="29">
        <v>0.51</v>
      </c>
      <c r="J114" s="29">
        <v>0.45</v>
      </c>
      <c r="K114" s="29">
        <v>20.09</v>
      </c>
      <c r="L114" s="29">
        <v>17.58</v>
      </c>
      <c r="M114" s="29">
        <v>95.35</v>
      </c>
      <c r="N114" s="29">
        <v>83.45</v>
      </c>
      <c r="O114" s="38">
        <v>0.06</v>
      </c>
      <c r="P114" s="42">
        <v>0.04</v>
      </c>
      <c r="Q114" s="38">
        <v>0.04</v>
      </c>
      <c r="R114" s="42">
        <v>0.03</v>
      </c>
      <c r="S114" s="38">
        <v>0</v>
      </c>
      <c r="T114" s="29">
        <f>S114*40.6/46</f>
        <v>0</v>
      </c>
      <c r="U114" s="40">
        <v>17</v>
      </c>
      <c r="V114" s="45">
        <v>13.6</v>
      </c>
      <c r="W114" s="40">
        <v>1.15</v>
      </c>
      <c r="X114" s="45">
        <v>0.92</v>
      </c>
      <c r="Y114" s="50"/>
      <c r="Z114" s="50"/>
      <c r="AA114" s="50"/>
      <c r="AB114" s="50"/>
      <c r="AC114" s="50"/>
      <c r="AD114" s="50"/>
      <c r="AE114" s="50"/>
      <c r="AF114" s="50"/>
    </row>
    <row r="115" spans="1:31" ht="15" customHeight="1">
      <c r="A115" s="22"/>
      <c r="B115" s="23" t="s">
        <v>7</v>
      </c>
      <c r="C115" s="125"/>
      <c r="D115" s="125"/>
      <c r="E115" s="17">
        <f>SUM(E108:E114)</f>
        <v>63.17</v>
      </c>
      <c r="F115" s="17">
        <f aca="true" t="shared" si="33" ref="F115:T115">SUM(F108:F114)</f>
        <v>40.120000000000005</v>
      </c>
      <c r="G115" s="17">
        <f t="shared" si="33"/>
        <v>31.830000000000002</v>
      </c>
      <c r="H115" s="17">
        <f t="shared" si="33"/>
        <v>22.200615384615386</v>
      </c>
      <c r="I115" s="17">
        <f t="shared" si="33"/>
        <v>19.48</v>
      </c>
      <c r="J115" s="17">
        <f t="shared" si="33"/>
        <v>14.427076923076921</v>
      </c>
      <c r="K115" s="17">
        <f t="shared" si="33"/>
        <v>91.60000000000001</v>
      </c>
      <c r="L115" s="17">
        <f t="shared" si="33"/>
        <v>73.36184615384616</v>
      </c>
      <c r="M115" s="17">
        <f t="shared" si="33"/>
        <v>664.9100000000001</v>
      </c>
      <c r="N115" s="17">
        <f t="shared" si="33"/>
        <v>508.91507692307687</v>
      </c>
      <c r="O115" s="17">
        <f t="shared" si="33"/>
        <v>0.429</v>
      </c>
      <c r="P115" s="17">
        <f t="shared" si="33"/>
        <v>0.28250000000000003</v>
      </c>
      <c r="Q115" s="17">
        <f t="shared" si="33"/>
        <v>0.27299999999999996</v>
      </c>
      <c r="R115" s="17">
        <f t="shared" si="33"/>
        <v>0.12000000000000001</v>
      </c>
      <c r="S115" s="17">
        <f t="shared" si="33"/>
        <v>14.63</v>
      </c>
      <c r="T115" s="17">
        <f t="shared" si="33"/>
        <v>11.0175</v>
      </c>
      <c r="U115" s="17">
        <f aca="true" t="shared" si="34" ref="U115:AB115">SUM(U108:U114)</f>
        <v>100.325</v>
      </c>
      <c r="V115" s="17">
        <f t="shared" si="34"/>
        <v>67.4265</v>
      </c>
      <c r="W115" s="17">
        <f t="shared" si="34"/>
        <v>7.882</v>
      </c>
      <c r="X115" s="17">
        <f t="shared" si="34"/>
        <v>4.44</v>
      </c>
      <c r="Y115" s="17">
        <f t="shared" si="34"/>
        <v>0</v>
      </c>
      <c r="Z115" s="17">
        <f t="shared" si="34"/>
        <v>0</v>
      </c>
      <c r="AA115" s="17">
        <f t="shared" si="34"/>
        <v>0</v>
      </c>
      <c r="AB115" s="17">
        <f t="shared" si="34"/>
        <v>0</v>
      </c>
      <c r="AC115" s="55"/>
      <c r="AD115" s="50"/>
      <c r="AE115" s="50"/>
    </row>
    <row r="116" spans="1:31" ht="15" customHeight="1">
      <c r="A116" s="22"/>
      <c r="B116" s="82" t="s">
        <v>12</v>
      </c>
      <c r="C116" s="41"/>
      <c r="D116" s="41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39"/>
      <c r="P116" s="39"/>
      <c r="Q116" s="39"/>
      <c r="R116" s="39"/>
      <c r="S116" s="39"/>
      <c r="T116" s="39"/>
      <c r="U116" s="39"/>
      <c r="V116" s="39"/>
      <c r="W116" s="39"/>
      <c r="X116" s="69"/>
      <c r="Y116" s="51"/>
      <c r="Z116" s="50"/>
      <c r="AA116" s="50"/>
      <c r="AB116" s="50"/>
      <c r="AC116" s="50"/>
      <c r="AD116" s="50"/>
      <c r="AE116" s="50"/>
    </row>
    <row r="117" spans="1:32" ht="25.5">
      <c r="A117" s="108" t="s">
        <v>23</v>
      </c>
      <c r="B117" s="23" t="s">
        <v>118</v>
      </c>
      <c r="C117" s="41" t="s">
        <v>194</v>
      </c>
      <c r="D117" s="28" t="s">
        <v>195</v>
      </c>
      <c r="E117" s="28">
        <v>11.67</v>
      </c>
      <c r="F117" s="28">
        <v>8.27</v>
      </c>
      <c r="G117" s="28">
        <v>5.6</v>
      </c>
      <c r="H117" s="29">
        <v>4.67</v>
      </c>
      <c r="I117" s="28">
        <v>4.75</v>
      </c>
      <c r="J117" s="29">
        <v>3.96</v>
      </c>
      <c r="K117" s="28">
        <v>9.4</v>
      </c>
      <c r="L117" s="29">
        <v>7.83</v>
      </c>
      <c r="M117" s="28">
        <v>102.74</v>
      </c>
      <c r="N117" s="29">
        <v>85.61</v>
      </c>
      <c r="O117" s="28">
        <v>0.07</v>
      </c>
      <c r="P117" s="29">
        <v>0.07</v>
      </c>
      <c r="Q117" s="28">
        <v>0.3</v>
      </c>
      <c r="R117" s="29">
        <v>0.3</v>
      </c>
      <c r="S117" s="28">
        <v>7.6</v>
      </c>
      <c r="T117" s="29">
        <v>6.33</v>
      </c>
      <c r="U117" s="28">
        <v>275.74</v>
      </c>
      <c r="V117" s="29">
        <v>275.74</v>
      </c>
      <c r="W117" s="28">
        <v>0.23</v>
      </c>
      <c r="X117" s="29">
        <v>0.23</v>
      </c>
      <c r="Y117" s="54"/>
      <c r="Z117" s="54"/>
      <c r="AA117" s="54"/>
      <c r="AB117" s="54"/>
      <c r="AC117" s="54"/>
      <c r="AD117" s="54"/>
      <c r="AE117" s="54"/>
      <c r="AF117" s="50"/>
    </row>
    <row r="118" spans="1:31" s="8" customFormat="1" ht="15" customHeight="1">
      <c r="A118" s="57"/>
      <c r="B118" s="60" t="s">
        <v>7</v>
      </c>
      <c r="C118" s="127"/>
      <c r="D118" s="127"/>
      <c r="E118" s="73">
        <f aca="true" t="shared" si="35" ref="E118:AB118">SUM(E117:E117)</f>
        <v>11.67</v>
      </c>
      <c r="F118" s="73">
        <f t="shared" si="35"/>
        <v>8.27</v>
      </c>
      <c r="G118" s="73">
        <f t="shared" si="35"/>
        <v>5.6</v>
      </c>
      <c r="H118" s="73">
        <f t="shared" si="35"/>
        <v>4.67</v>
      </c>
      <c r="I118" s="73">
        <f t="shared" si="35"/>
        <v>4.75</v>
      </c>
      <c r="J118" s="73">
        <f t="shared" si="35"/>
        <v>3.96</v>
      </c>
      <c r="K118" s="73">
        <f t="shared" si="35"/>
        <v>9.4</v>
      </c>
      <c r="L118" s="73">
        <f t="shared" si="35"/>
        <v>7.83</v>
      </c>
      <c r="M118" s="73">
        <f t="shared" si="35"/>
        <v>102.74</v>
      </c>
      <c r="N118" s="73">
        <f t="shared" si="35"/>
        <v>85.61</v>
      </c>
      <c r="O118" s="73">
        <f t="shared" si="35"/>
        <v>0.07</v>
      </c>
      <c r="P118" s="73">
        <f t="shared" si="35"/>
        <v>0.07</v>
      </c>
      <c r="Q118" s="73">
        <f t="shared" si="35"/>
        <v>0.3</v>
      </c>
      <c r="R118" s="73">
        <f t="shared" si="35"/>
        <v>0.3</v>
      </c>
      <c r="S118" s="73">
        <f t="shared" si="35"/>
        <v>7.6</v>
      </c>
      <c r="T118" s="73">
        <f t="shared" si="35"/>
        <v>6.33</v>
      </c>
      <c r="U118" s="73">
        <f t="shared" si="35"/>
        <v>275.74</v>
      </c>
      <c r="V118" s="73">
        <f t="shared" si="35"/>
        <v>275.74</v>
      </c>
      <c r="W118" s="73">
        <f t="shared" si="35"/>
        <v>0.23</v>
      </c>
      <c r="X118" s="73">
        <f t="shared" si="35"/>
        <v>0.23</v>
      </c>
      <c r="Y118" s="73">
        <f t="shared" si="35"/>
        <v>0</v>
      </c>
      <c r="Z118" s="73">
        <f t="shared" si="35"/>
        <v>0</v>
      </c>
      <c r="AA118" s="73">
        <f t="shared" si="35"/>
        <v>0</v>
      </c>
      <c r="AB118" s="73">
        <f t="shared" si="35"/>
        <v>0</v>
      </c>
      <c r="AC118" s="55"/>
      <c r="AD118" s="97"/>
      <c r="AE118" s="97"/>
    </row>
    <row r="119" spans="1:31" ht="15" customHeight="1">
      <c r="A119" s="22"/>
      <c r="B119" s="82" t="s">
        <v>13</v>
      </c>
      <c r="C119" s="41"/>
      <c r="D119" s="41"/>
      <c r="E119" s="28"/>
      <c r="F119" s="28"/>
      <c r="G119" s="28"/>
      <c r="H119" s="29"/>
      <c r="I119" s="29"/>
      <c r="J119" s="29"/>
      <c r="K119" s="29"/>
      <c r="L119" s="29"/>
      <c r="M119" s="29"/>
      <c r="N119" s="29"/>
      <c r="O119" s="39"/>
      <c r="P119" s="39"/>
      <c r="Q119" s="39"/>
      <c r="R119" s="39"/>
      <c r="S119" s="39"/>
      <c r="T119" s="39"/>
      <c r="U119" s="39"/>
      <c r="V119" s="39"/>
      <c r="W119" s="39"/>
      <c r="X119" s="69"/>
      <c r="Y119" s="51"/>
      <c r="Z119" s="50"/>
      <c r="AA119" s="50"/>
      <c r="AB119" s="50"/>
      <c r="AC119" s="50"/>
      <c r="AD119" s="50"/>
      <c r="AE119" s="50"/>
    </row>
    <row r="120" spans="1:34" ht="15" customHeight="1">
      <c r="A120" s="57"/>
      <c r="B120" s="60" t="s">
        <v>207</v>
      </c>
      <c r="C120" s="61" t="s">
        <v>73</v>
      </c>
      <c r="D120" s="61" t="s">
        <v>73</v>
      </c>
      <c r="E120" s="58">
        <v>9.25</v>
      </c>
      <c r="F120" s="58">
        <v>9.25</v>
      </c>
      <c r="G120" s="59">
        <f>H120*97/120</f>
        <v>1.1963333333333332</v>
      </c>
      <c r="H120" s="59">
        <v>1.48</v>
      </c>
      <c r="I120" s="58">
        <v>0</v>
      </c>
      <c r="J120" s="59">
        <v>0</v>
      </c>
      <c r="K120" s="59">
        <f>L120*97/120</f>
        <v>17.856083333333334</v>
      </c>
      <c r="L120" s="59">
        <v>22.09</v>
      </c>
      <c r="M120" s="59">
        <f>N120*97/120</f>
        <v>76.20966666666666</v>
      </c>
      <c r="N120" s="59">
        <v>94.28</v>
      </c>
      <c r="O120" s="58">
        <v>0.02</v>
      </c>
      <c r="P120" s="59">
        <v>0.02</v>
      </c>
      <c r="Q120" s="58">
        <f>R120*160/150</f>
        <v>0.05333333333333334</v>
      </c>
      <c r="R120" s="59">
        <v>0.05</v>
      </c>
      <c r="S120" s="59">
        <f>T120*97/120</f>
        <v>7.970166666666667</v>
      </c>
      <c r="T120" s="59">
        <v>9.86</v>
      </c>
      <c r="U120" s="58">
        <v>24</v>
      </c>
      <c r="V120" s="59">
        <v>24</v>
      </c>
      <c r="W120" s="58">
        <v>3.3</v>
      </c>
      <c r="X120" s="66">
        <v>3.3</v>
      </c>
      <c r="Y120" s="51"/>
      <c r="Z120" s="54"/>
      <c r="AA120" s="54"/>
      <c r="AB120" s="54"/>
      <c r="AC120" s="54"/>
      <c r="AD120" s="50"/>
      <c r="AE120" s="50"/>
      <c r="AF120" s="50"/>
      <c r="AG120" s="50"/>
      <c r="AH120" s="50"/>
    </row>
    <row r="121" spans="1:25" ht="15" customHeight="1">
      <c r="A121" s="112" t="s">
        <v>92</v>
      </c>
      <c r="B121" s="25" t="s">
        <v>93</v>
      </c>
      <c r="C121" s="41" t="s">
        <v>30</v>
      </c>
      <c r="D121" s="41" t="s">
        <v>30</v>
      </c>
      <c r="E121" s="28">
        <v>15.58</v>
      </c>
      <c r="F121" s="28">
        <v>15.58</v>
      </c>
      <c r="G121" s="38">
        <v>2.11</v>
      </c>
      <c r="H121" s="38">
        <v>2.11</v>
      </c>
      <c r="I121" s="38">
        <v>5.44</v>
      </c>
      <c r="J121" s="38">
        <v>5.44</v>
      </c>
      <c r="K121" s="38">
        <v>8.57</v>
      </c>
      <c r="L121" s="38">
        <v>8.57</v>
      </c>
      <c r="M121" s="38">
        <v>91.71</v>
      </c>
      <c r="N121" s="38">
        <v>91.71</v>
      </c>
      <c r="O121" s="29">
        <v>0.05</v>
      </c>
      <c r="P121" s="132">
        <v>0.05</v>
      </c>
      <c r="Q121" s="29">
        <v>0.1</v>
      </c>
      <c r="R121" s="29">
        <v>0.1</v>
      </c>
      <c r="S121" s="29">
        <v>1.24</v>
      </c>
      <c r="T121" s="29">
        <v>1.24</v>
      </c>
      <c r="U121" s="29">
        <v>13.81</v>
      </c>
      <c r="V121" s="29">
        <v>13.81</v>
      </c>
      <c r="W121" s="29">
        <v>1.51</v>
      </c>
      <c r="X121" s="132">
        <v>1.51</v>
      </c>
      <c r="Y121" s="1"/>
    </row>
    <row r="122" spans="1:32" ht="12.75">
      <c r="A122" s="108" t="s">
        <v>75</v>
      </c>
      <c r="B122" s="23" t="s">
        <v>136</v>
      </c>
      <c r="C122" s="41" t="s">
        <v>62</v>
      </c>
      <c r="D122" s="41" t="s">
        <v>190</v>
      </c>
      <c r="E122" s="28">
        <v>6.8</v>
      </c>
      <c r="F122" s="28">
        <v>5.76</v>
      </c>
      <c r="G122" s="29">
        <v>3.41</v>
      </c>
      <c r="H122" s="62">
        <v>2.62</v>
      </c>
      <c r="I122" s="29">
        <v>4.82</v>
      </c>
      <c r="J122" s="62">
        <v>3.71</v>
      </c>
      <c r="K122" s="29">
        <v>26.48</v>
      </c>
      <c r="L122" s="62">
        <v>20.37</v>
      </c>
      <c r="M122" s="29">
        <v>162.99</v>
      </c>
      <c r="N122" s="62">
        <v>125.38</v>
      </c>
      <c r="O122" s="38">
        <v>0.16</v>
      </c>
      <c r="P122" s="38">
        <v>0</v>
      </c>
      <c r="Q122" s="38">
        <v>0.1</v>
      </c>
      <c r="R122" s="38">
        <f>Q122/1.5</f>
        <v>0.06666666666666667</v>
      </c>
      <c r="S122" s="29">
        <v>28.61</v>
      </c>
      <c r="T122" s="62">
        <v>22.01</v>
      </c>
      <c r="U122" s="40">
        <v>42.66</v>
      </c>
      <c r="V122" s="40">
        <v>35.44</v>
      </c>
      <c r="W122" s="40">
        <v>0.19</v>
      </c>
      <c r="X122" s="40">
        <f>W122/1.5</f>
        <v>0.12666666666666668</v>
      </c>
      <c r="Y122" s="50"/>
      <c r="Z122" s="50"/>
      <c r="AA122" s="50"/>
      <c r="AB122" s="50"/>
      <c r="AC122" s="50"/>
      <c r="AD122" s="50"/>
      <c r="AE122" s="50"/>
      <c r="AF122" s="50"/>
    </row>
    <row r="123" spans="1:32" ht="15" customHeight="1">
      <c r="A123" s="140" t="s">
        <v>99</v>
      </c>
      <c r="B123" s="141" t="s">
        <v>100</v>
      </c>
      <c r="C123" s="101" t="s">
        <v>5</v>
      </c>
      <c r="D123" s="101" t="s">
        <v>6</v>
      </c>
      <c r="E123" s="71">
        <v>1.22</v>
      </c>
      <c r="F123" s="71">
        <v>0.91</v>
      </c>
      <c r="G123" s="71">
        <v>0.2</v>
      </c>
      <c r="H123" s="107">
        <v>0.15</v>
      </c>
      <c r="I123" s="71">
        <f>J123*200/150</f>
        <v>0</v>
      </c>
      <c r="J123" s="107">
        <v>0</v>
      </c>
      <c r="K123" s="71">
        <v>15</v>
      </c>
      <c r="L123" s="107">
        <v>11.25</v>
      </c>
      <c r="M123" s="71">
        <v>58</v>
      </c>
      <c r="N123" s="107">
        <v>43.5</v>
      </c>
      <c r="O123" s="71">
        <f>P123*200/150</f>
        <v>0.013333333333333334</v>
      </c>
      <c r="P123" s="142">
        <v>0.01</v>
      </c>
      <c r="Q123" s="71">
        <f>R123*200/150</f>
        <v>0.013333333333333334</v>
      </c>
      <c r="R123" s="142">
        <v>0.01</v>
      </c>
      <c r="S123" s="71">
        <v>0.1</v>
      </c>
      <c r="T123" s="142">
        <v>0.075</v>
      </c>
      <c r="U123" s="58">
        <f>V123*200/150</f>
        <v>5.053333333333334</v>
      </c>
      <c r="V123" s="65">
        <v>3.79</v>
      </c>
      <c r="W123" s="58">
        <f>X123*200/150</f>
        <v>0.84</v>
      </c>
      <c r="X123" s="102">
        <v>0.63</v>
      </c>
      <c r="Y123" s="50"/>
      <c r="Z123" s="50"/>
      <c r="AA123" s="50"/>
      <c r="AB123" s="50"/>
      <c r="AC123" s="50"/>
      <c r="AD123" s="50"/>
      <c r="AE123" s="50"/>
      <c r="AF123" s="50"/>
    </row>
    <row r="124" spans="1:32" s="16" customFormat="1" ht="15" customHeight="1">
      <c r="A124" s="108"/>
      <c r="B124" s="23" t="s">
        <v>11</v>
      </c>
      <c r="C124" s="41" t="s">
        <v>14</v>
      </c>
      <c r="D124" s="41" t="s">
        <v>14</v>
      </c>
      <c r="E124" s="28">
        <v>1.27</v>
      </c>
      <c r="F124" s="28">
        <v>1.27</v>
      </c>
      <c r="G124" s="28">
        <v>1.52</v>
      </c>
      <c r="H124" s="28">
        <v>1.52</v>
      </c>
      <c r="I124" s="28">
        <v>0.18</v>
      </c>
      <c r="J124" s="28">
        <v>0.18</v>
      </c>
      <c r="K124" s="28">
        <v>9.94</v>
      </c>
      <c r="L124" s="28">
        <v>9.94</v>
      </c>
      <c r="M124" s="29">
        <v>47.46</v>
      </c>
      <c r="N124" s="29">
        <v>47.46</v>
      </c>
      <c r="O124" s="40">
        <v>0.04</v>
      </c>
      <c r="P124" s="45">
        <v>0.04</v>
      </c>
      <c r="Q124" s="40">
        <v>0.02</v>
      </c>
      <c r="R124" s="45">
        <v>0.02</v>
      </c>
      <c r="S124" s="40">
        <v>0</v>
      </c>
      <c r="T124" s="45">
        <v>0</v>
      </c>
      <c r="U124" s="40">
        <v>7.4</v>
      </c>
      <c r="V124" s="45">
        <v>7.4</v>
      </c>
      <c r="W124" s="40">
        <v>0.56</v>
      </c>
      <c r="X124" s="45">
        <v>0.56</v>
      </c>
      <c r="Y124" s="53"/>
      <c r="Z124" s="53"/>
      <c r="AA124" s="53"/>
      <c r="AB124" s="53"/>
      <c r="AC124" s="53"/>
      <c r="AD124" s="53"/>
      <c r="AE124" s="53"/>
      <c r="AF124" s="53"/>
    </row>
    <row r="125" spans="1:31" ht="14.25" customHeight="1">
      <c r="A125" s="22"/>
      <c r="B125" s="23" t="s">
        <v>7</v>
      </c>
      <c r="C125" s="125"/>
      <c r="D125" s="125"/>
      <c r="E125" s="17">
        <f>SUM(E120:E124)</f>
        <v>34.120000000000005</v>
      </c>
      <c r="F125" s="17">
        <f aca="true" t="shared" si="36" ref="F125:T125">SUM(F120:F124)</f>
        <v>32.769999999999996</v>
      </c>
      <c r="G125" s="17">
        <f t="shared" si="36"/>
        <v>8.436333333333334</v>
      </c>
      <c r="H125" s="17">
        <f t="shared" si="36"/>
        <v>7.880000000000001</v>
      </c>
      <c r="I125" s="17">
        <f t="shared" si="36"/>
        <v>10.440000000000001</v>
      </c>
      <c r="J125" s="17">
        <f t="shared" si="36"/>
        <v>9.33</v>
      </c>
      <c r="K125" s="17">
        <f t="shared" si="36"/>
        <v>77.84608333333333</v>
      </c>
      <c r="L125" s="17">
        <f t="shared" si="36"/>
        <v>72.22</v>
      </c>
      <c r="M125" s="17">
        <f t="shared" si="36"/>
        <v>436.36966666666666</v>
      </c>
      <c r="N125" s="17">
        <f t="shared" si="36"/>
        <v>402.33</v>
      </c>
      <c r="O125" s="17">
        <f t="shared" si="36"/>
        <v>0.2833333333333333</v>
      </c>
      <c r="P125" s="17">
        <f t="shared" si="36"/>
        <v>0.12</v>
      </c>
      <c r="Q125" s="17">
        <f t="shared" si="36"/>
        <v>0.2866666666666667</v>
      </c>
      <c r="R125" s="17">
        <f t="shared" si="36"/>
        <v>0.24666666666666667</v>
      </c>
      <c r="S125" s="17">
        <f t="shared" si="36"/>
        <v>37.92016666666667</v>
      </c>
      <c r="T125" s="17">
        <f t="shared" si="36"/>
        <v>33.185</v>
      </c>
      <c r="U125" s="17">
        <f aca="true" t="shared" si="37" ref="U125:AB125">SUM(U120:U124)</f>
        <v>92.92333333333333</v>
      </c>
      <c r="V125" s="17">
        <f t="shared" si="37"/>
        <v>84.44000000000001</v>
      </c>
      <c r="W125" s="17">
        <f t="shared" si="37"/>
        <v>6.4</v>
      </c>
      <c r="X125" s="17">
        <f t="shared" si="37"/>
        <v>6.126666666666667</v>
      </c>
      <c r="Y125" s="17">
        <f t="shared" si="37"/>
        <v>0</v>
      </c>
      <c r="Z125" s="17">
        <f t="shared" si="37"/>
        <v>0</v>
      </c>
      <c r="AA125" s="17">
        <f t="shared" si="37"/>
        <v>0</v>
      </c>
      <c r="AB125" s="17">
        <f t="shared" si="37"/>
        <v>0</v>
      </c>
      <c r="AC125" s="55"/>
      <c r="AD125" s="116"/>
      <c r="AE125" s="116"/>
    </row>
    <row r="126" spans="1:31" ht="15" customHeight="1">
      <c r="A126" s="22"/>
      <c r="B126" s="23" t="s">
        <v>15</v>
      </c>
      <c r="C126" s="17"/>
      <c r="D126" s="17"/>
      <c r="E126" s="17">
        <f aca="true" t="shared" si="38" ref="E126:AB126">SUM(E125,E118,E115,E106,E103)</f>
        <v>134.43</v>
      </c>
      <c r="F126" s="17">
        <f t="shared" si="38"/>
        <v>102.16</v>
      </c>
      <c r="G126" s="17">
        <f t="shared" si="38"/>
        <v>54.21633333333334</v>
      </c>
      <c r="H126" s="17">
        <f t="shared" si="38"/>
        <v>41.02061538461538</v>
      </c>
      <c r="I126" s="17">
        <f t="shared" si="38"/>
        <v>47.010000000000005</v>
      </c>
      <c r="J126" s="17">
        <f t="shared" si="38"/>
        <v>38.73707692307692</v>
      </c>
      <c r="K126" s="17">
        <f t="shared" si="38"/>
        <v>228.94608333333335</v>
      </c>
      <c r="L126" s="17">
        <f t="shared" si="38"/>
        <v>190.60184615384617</v>
      </c>
      <c r="M126" s="17">
        <f t="shared" si="38"/>
        <v>1548.9996666666666</v>
      </c>
      <c r="N126" s="17">
        <f t="shared" si="38"/>
        <v>1269.995076923077</v>
      </c>
      <c r="O126" s="17">
        <f t="shared" si="38"/>
        <v>1.0643333333333334</v>
      </c>
      <c r="P126" s="17">
        <f t="shared" si="38"/>
        <v>0.6958333333333334</v>
      </c>
      <c r="Q126" s="17">
        <f t="shared" si="38"/>
        <v>1.2876666666666665</v>
      </c>
      <c r="R126" s="17">
        <f t="shared" si="38"/>
        <v>0.9966666666666667</v>
      </c>
      <c r="S126" s="17">
        <f t="shared" si="38"/>
        <v>70.78016666666667</v>
      </c>
      <c r="T126" s="17">
        <f t="shared" si="38"/>
        <v>59.1525</v>
      </c>
      <c r="U126" s="17">
        <f t="shared" si="38"/>
        <v>837.0203333333334</v>
      </c>
      <c r="V126" s="17">
        <f t="shared" si="38"/>
        <v>703.3565</v>
      </c>
      <c r="W126" s="17">
        <f t="shared" si="38"/>
        <v>18.438000000000002</v>
      </c>
      <c r="X126" s="17">
        <f t="shared" si="38"/>
        <v>13.716666666666669</v>
      </c>
      <c r="Y126" s="17">
        <f t="shared" si="38"/>
        <v>0</v>
      </c>
      <c r="Z126" s="17">
        <f t="shared" si="38"/>
        <v>0</v>
      </c>
      <c r="AA126" s="17">
        <f t="shared" si="38"/>
        <v>0</v>
      </c>
      <c r="AB126" s="17">
        <f t="shared" si="38"/>
        <v>0</v>
      </c>
      <c r="AC126" s="55"/>
      <c r="AD126" s="117"/>
      <c r="AE126" s="117"/>
    </row>
    <row r="127" spans="1:31" ht="13.5" customHeight="1">
      <c r="A127" s="22"/>
      <c r="B127" s="81" t="s">
        <v>189</v>
      </c>
      <c r="C127" s="41"/>
      <c r="D127" s="41"/>
      <c r="E127" s="28"/>
      <c r="F127" s="17"/>
      <c r="G127" s="28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39"/>
      <c r="U127" s="39"/>
      <c r="V127" s="39"/>
      <c r="W127" s="39"/>
      <c r="X127" s="69"/>
      <c r="Y127" s="51"/>
      <c r="Z127" s="50"/>
      <c r="AA127" s="50"/>
      <c r="AB127" s="50"/>
      <c r="AC127" s="50"/>
      <c r="AD127" s="50"/>
      <c r="AE127" s="50"/>
    </row>
    <row r="128" spans="1:31" ht="15" customHeight="1">
      <c r="A128" s="22"/>
      <c r="B128" s="82" t="s">
        <v>18</v>
      </c>
      <c r="C128" s="41"/>
      <c r="D128" s="41"/>
      <c r="E128" s="28"/>
      <c r="F128" s="28"/>
      <c r="G128" s="28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39"/>
      <c r="U128" s="39"/>
      <c r="V128" s="39"/>
      <c r="W128" s="39"/>
      <c r="X128" s="69"/>
      <c r="Y128" s="51"/>
      <c r="Z128" s="50"/>
      <c r="AA128" s="50"/>
      <c r="AB128" s="50"/>
      <c r="AC128" s="50"/>
      <c r="AD128" s="50"/>
      <c r="AE128" s="50"/>
    </row>
    <row r="129" spans="1:30" s="1" customFormat="1" ht="17.25" customHeight="1">
      <c r="A129" s="129" t="s">
        <v>89</v>
      </c>
      <c r="B129" s="23" t="s">
        <v>91</v>
      </c>
      <c r="C129" s="41" t="s">
        <v>112</v>
      </c>
      <c r="D129" s="41" t="s">
        <v>131</v>
      </c>
      <c r="E129" s="28">
        <v>8.38</v>
      </c>
      <c r="F129" s="28">
        <v>7.51</v>
      </c>
      <c r="G129" s="28">
        <v>3.7</v>
      </c>
      <c r="H129" s="29">
        <v>2.96</v>
      </c>
      <c r="I129" s="28">
        <v>6.45</v>
      </c>
      <c r="J129" s="29">
        <v>6.16</v>
      </c>
      <c r="K129" s="28">
        <v>16.96</v>
      </c>
      <c r="L129" s="29">
        <v>11.81</v>
      </c>
      <c r="M129" s="28">
        <v>140.66</v>
      </c>
      <c r="N129" s="29">
        <v>114.53</v>
      </c>
      <c r="O129" s="29">
        <v>0.08</v>
      </c>
      <c r="P129" s="29">
        <f>O129*40/60</f>
        <v>0.05333333333333334</v>
      </c>
      <c r="Q129" s="29">
        <v>0.06</v>
      </c>
      <c r="R129" s="29">
        <f>Q129*40/60</f>
        <v>0.04</v>
      </c>
      <c r="S129" s="28">
        <v>0.17</v>
      </c>
      <c r="T129" s="29">
        <v>0.17</v>
      </c>
      <c r="U129" s="29">
        <v>70.8</v>
      </c>
      <c r="V129" s="29">
        <f>U129*40/60</f>
        <v>47.2</v>
      </c>
      <c r="W129" s="29">
        <v>0.81</v>
      </c>
      <c r="X129" s="68">
        <f>W129*40/60</f>
        <v>0.5400000000000001</v>
      </c>
      <c r="Y129" s="56"/>
      <c r="Z129" s="54"/>
      <c r="AA129" s="54"/>
      <c r="AB129" s="54"/>
      <c r="AC129" s="54"/>
      <c r="AD129" s="54"/>
    </row>
    <row r="130" spans="1:32" ht="15" customHeight="1">
      <c r="A130" s="109" t="s">
        <v>54</v>
      </c>
      <c r="B130" s="60" t="s">
        <v>55</v>
      </c>
      <c r="C130" s="61" t="s">
        <v>56</v>
      </c>
      <c r="D130" s="61" t="s">
        <v>56</v>
      </c>
      <c r="E130" s="58">
        <v>7.62</v>
      </c>
      <c r="F130" s="58">
        <v>7.62</v>
      </c>
      <c r="G130" s="58">
        <v>6.1</v>
      </c>
      <c r="H130" s="58">
        <v>6.1</v>
      </c>
      <c r="I130" s="59">
        <v>5.52</v>
      </c>
      <c r="J130" s="59">
        <v>5.52</v>
      </c>
      <c r="K130" s="59">
        <v>0.34</v>
      </c>
      <c r="L130" s="59">
        <v>0.34</v>
      </c>
      <c r="M130" s="59">
        <v>75.41</v>
      </c>
      <c r="N130" s="59">
        <v>75.41</v>
      </c>
      <c r="O130" s="138">
        <v>0.03</v>
      </c>
      <c r="P130" s="138">
        <v>0.03</v>
      </c>
      <c r="Q130" s="138">
        <v>0.18</v>
      </c>
      <c r="R130" s="138">
        <v>0.18</v>
      </c>
      <c r="S130" s="138">
        <v>0</v>
      </c>
      <c r="T130" s="138">
        <v>0</v>
      </c>
      <c r="U130" s="138">
        <v>22</v>
      </c>
      <c r="V130" s="138">
        <v>22</v>
      </c>
      <c r="W130" s="138">
        <v>1.08</v>
      </c>
      <c r="X130" s="139">
        <v>1.08</v>
      </c>
      <c r="Y130" s="50"/>
      <c r="Z130" s="50"/>
      <c r="AA130" s="50"/>
      <c r="AB130" s="50"/>
      <c r="AC130" s="50"/>
      <c r="AD130" s="50"/>
      <c r="AE130" s="50"/>
      <c r="AF130" s="50"/>
    </row>
    <row r="131" spans="1:33" ht="13.5" customHeight="1">
      <c r="A131" s="108" t="s">
        <v>65</v>
      </c>
      <c r="B131" s="23" t="s">
        <v>176</v>
      </c>
      <c r="C131" s="41" t="s">
        <v>5</v>
      </c>
      <c r="D131" s="41" t="s">
        <v>6</v>
      </c>
      <c r="E131" s="58">
        <v>7.33</v>
      </c>
      <c r="F131" s="58">
        <v>5.5</v>
      </c>
      <c r="G131" s="28">
        <v>5.76</v>
      </c>
      <c r="H131" s="28">
        <v>4.32</v>
      </c>
      <c r="I131" s="28">
        <v>6.64</v>
      </c>
      <c r="J131" s="28">
        <v>4.98</v>
      </c>
      <c r="K131" s="28">
        <v>19.28</v>
      </c>
      <c r="L131" s="28">
        <f>K131*150/200</f>
        <v>14.46</v>
      </c>
      <c r="M131" s="28">
        <v>160</v>
      </c>
      <c r="N131" s="28">
        <v>120</v>
      </c>
      <c r="O131" s="29">
        <v>0.09</v>
      </c>
      <c r="P131" s="28">
        <f>O131*150/200</f>
        <v>0.0675</v>
      </c>
      <c r="Q131" s="29">
        <v>0.14</v>
      </c>
      <c r="R131" s="28">
        <f>Q131*150/200</f>
        <v>0.10500000000000002</v>
      </c>
      <c r="S131" s="29">
        <v>0.9</v>
      </c>
      <c r="T131" s="28">
        <v>0.67</v>
      </c>
      <c r="U131" s="29">
        <v>129.32</v>
      </c>
      <c r="V131" s="28">
        <f>U131*150/200</f>
        <v>96.99</v>
      </c>
      <c r="W131" s="29">
        <v>0.42</v>
      </c>
      <c r="X131" s="189">
        <f>W131*150/200</f>
        <v>0.315</v>
      </c>
      <c r="Y131" s="51"/>
      <c r="Z131" s="50"/>
      <c r="AA131" s="50"/>
      <c r="AB131" s="50"/>
      <c r="AC131" s="50"/>
      <c r="AD131" s="50"/>
      <c r="AE131" s="50"/>
      <c r="AF131" s="50"/>
      <c r="AG131" s="50"/>
    </row>
    <row r="132" spans="1:20" ht="12.75">
      <c r="A132" s="108" t="s">
        <v>113</v>
      </c>
      <c r="B132" s="23" t="s">
        <v>96</v>
      </c>
      <c r="C132" s="136" t="s">
        <v>5</v>
      </c>
      <c r="D132" s="136" t="s">
        <v>6</v>
      </c>
      <c r="E132" s="80">
        <v>4.11</v>
      </c>
      <c r="F132" s="80">
        <v>3.08</v>
      </c>
      <c r="G132" s="28">
        <v>1.68</v>
      </c>
      <c r="H132" s="80">
        <v>1.26</v>
      </c>
      <c r="I132" s="28">
        <v>1.25</v>
      </c>
      <c r="J132" s="80">
        <v>0.94</v>
      </c>
      <c r="K132" s="28">
        <v>17.51</v>
      </c>
      <c r="L132" s="80">
        <v>13.14</v>
      </c>
      <c r="M132" s="28">
        <v>88.01</v>
      </c>
      <c r="N132" s="135">
        <v>66</v>
      </c>
      <c r="O132" s="6"/>
      <c r="S132" s="28">
        <v>2.1</v>
      </c>
      <c r="T132" s="137">
        <v>1.58</v>
      </c>
    </row>
    <row r="133" spans="1:31" ht="15" customHeight="1">
      <c r="A133" s="22"/>
      <c r="B133" s="23" t="s">
        <v>7</v>
      </c>
      <c r="C133" s="125"/>
      <c r="D133" s="125"/>
      <c r="E133" s="17">
        <f>SUM(E129:E132)</f>
        <v>27.439999999999998</v>
      </c>
      <c r="F133" s="17">
        <f aca="true" t="shared" si="39" ref="F133:T133">SUM(F129:F132)</f>
        <v>23.71</v>
      </c>
      <c r="G133" s="17">
        <f t="shared" si="39"/>
        <v>17.240000000000002</v>
      </c>
      <c r="H133" s="17">
        <f t="shared" si="39"/>
        <v>14.639999999999999</v>
      </c>
      <c r="I133" s="17">
        <f t="shared" si="39"/>
        <v>19.86</v>
      </c>
      <c r="J133" s="17">
        <f t="shared" si="39"/>
        <v>17.6</v>
      </c>
      <c r="K133" s="17">
        <f t="shared" si="39"/>
        <v>54.09</v>
      </c>
      <c r="L133" s="17">
        <f t="shared" si="39"/>
        <v>39.75</v>
      </c>
      <c r="M133" s="17">
        <f t="shared" si="39"/>
        <v>464.08</v>
      </c>
      <c r="N133" s="17">
        <f t="shared" si="39"/>
        <v>375.94</v>
      </c>
      <c r="O133" s="17">
        <f t="shared" si="39"/>
        <v>0.2</v>
      </c>
      <c r="P133" s="17">
        <f t="shared" si="39"/>
        <v>0.15083333333333335</v>
      </c>
      <c r="Q133" s="17">
        <f t="shared" si="39"/>
        <v>0.38</v>
      </c>
      <c r="R133" s="17">
        <f t="shared" si="39"/>
        <v>0.325</v>
      </c>
      <c r="S133" s="17">
        <f t="shared" si="39"/>
        <v>3.17</v>
      </c>
      <c r="T133" s="17">
        <f t="shared" si="39"/>
        <v>2.42</v>
      </c>
      <c r="U133" s="17">
        <f aca="true" t="shared" si="40" ref="U133:AB133">SUM(U129:U132)</f>
        <v>222.12</v>
      </c>
      <c r="V133" s="17">
        <f t="shared" si="40"/>
        <v>166.19</v>
      </c>
      <c r="W133" s="17">
        <f t="shared" si="40"/>
        <v>2.31</v>
      </c>
      <c r="X133" s="17">
        <f t="shared" si="40"/>
        <v>1.935</v>
      </c>
      <c r="Y133" s="17">
        <f t="shared" si="40"/>
        <v>0</v>
      </c>
      <c r="Z133" s="17">
        <f t="shared" si="40"/>
        <v>0</v>
      </c>
      <c r="AA133" s="17">
        <f t="shared" si="40"/>
        <v>0</v>
      </c>
      <c r="AB133" s="17">
        <f t="shared" si="40"/>
        <v>0</v>
      </c>
      <c r="AC133" s="55"/>
      <c r="AD133" s="50"/>
      <c r="AE133" s="50"/>
    </row>
    <row r="134" spans="1:31" ht="15" customHeight="1">
      <c r="A134" s="22"/>
      <c r="B134" s="82" t="s">
        <v>19</v>
      </c>
      <c r="C134" s="41"/>
      <c r="D134" s="41"/>
      <c r="E134" s="28"/>
      <c r="F134" s="28"/>
      <c r="G134" s="28"/>
      <c r="H134" s="43"/>
      <c r="I134" s="43"/>
      <c r="J134" s="43"/>
      <c r="K134" s="43"/>
      <c r="L134" s="43"/>
      <c r="M134" s="43"/>
      <c r="N134" s="43"/>
      <c r="O134" s="39"/>
      <c r="P134" s="39"/>
      <c r="Q134" s="39"/>
      <c r="R134" s="39"/>
      <c r="S134" s="39"/>
      <c r="T134" s="39"/>
      <c r="U134" s="39"/>
      <c r="V134" s="39"/>
      <c r="W134" s="39"/>
      <c r="X134" s="69"/>
      <c r="Y134" s="51"/>
      <c r="Z134" s="50"/>
      <c r="AA134" s="50"/>
      <c r="AB134" s="50"/>
      <c r="AC134" s="50"/>
      <c r="AD134" s="50"/>
      <c r="AE134" s="50"/>
    </row>
    <row r="135" spans="1:30" ht="15" customHeight="1">
      <c r="A135" s="22" t="s">
        <v>25</v>
      </c>
      <c r="B135" s="23" t="s">
        <v>155</v>
      </c>
      <c r="C135" s="41" t="s">
        <v>6</v>
      </c>
      <c r="D135" s="41" t="s">
        <v>190</v>
      </c>
      <c r="E135" s="28">
        <v>12.38</v>
      </c>
      <c r="F135" s="28">
        <v>9.08</v>
      </c>
      <c r="G135" s="28">
        <v>4.2</v>
      </c>
      <c r="H135" s="106">
        <f>G135*100/150</f>
        <v>2.8</v>
      </c>
      <c r="I135" s="28">
        <v>3.75</v>
      </c>
      <c r="J135" s="106">
        <f>I135*100/150</f>
        <v>2.5</v>
      </c>
      <c r="K135" s="28">
        <v>6</v>
      </c>
      <c r="L135" s="106">
        <f>K135*100/150</f>
        <v>4</v>
      </c>
      <c r="M135" s="28">
        <v>313.5</v>
      </c>
      <c r="N135" s="106">
        <f>M135*100/150</f>
        <v>209</v>
      </c>
      <c r="O135" s="28">
        <v>0.06</v>
      </c>
      <c r="P135" s="29">
        <f>O135*150/180</f>
        <v>0.05</v>
      </c>
      <c r="Q135" s="28">
        <v>0.25</v>
      </c>
      <c r="R135" s="29">
        <f>Q135*150/180</f>
        <v>0.20833333333333334</v>
      </c>
      <c r="S135" s="28">
        <v>0</v>
      </c>
      <c r="T135" s="106">
        <v>0</v>
      </c>
      <c r="U135" s="28">
        <v>235.31</v>
      </c>
      <c r="V135" s="29">
        <f>U135*150/180</f>
        <v>196.09166666666667</v>
      </c>
      <c r="W135" s="28">
        <v>0.19</v>
      </c>
      <c r="X135" s="68">
        <f>W135*150/180</f>
        <v>0.15833333333333333</v>
      </c>
      <c r="Y135" s="56"/>
      <c r="Z135" s="54"/>
      <c r="AA135" s="54"/>
      <c r="AB135" s="54"/>
      <c r="AC135" s="54"/>
      <c r="AD135" s="54"/>
    </row>
    <row r="136" spans="1:31" ht="15" customHeight="1">
      <c r="A136" s="22"/>
      <c r="B136" s="23" t="s">
        <v>7</v>
      </c>
      <c r="C136" s="125"/>
      <c r="D136" s="125"/>
      <c r="E136" s="17">
        <f>SUM(E135)</f>
        <v>12.38</v>
      </c>
      <c r="F136" s="17">
        <f aca="true" t="shared" si="41" ref="F136:T136">SUM(F135)</f>
        <v>9.08</v>
      </c>
      <c r="G136" s="17">
        <f t="shared" si="41"/>
        <v>4.2</v>
      </c>
      <c r="H136" s="17">
        <f t="shared" si="41"/>
        <v>2.8</v>
      </c>
      <c r="I136" s="17">
        <f t="shared" si="41"/>
        <v>3.75</v>
      </c>
      <c r="J136" s="17">
        <f t="shared" si="41"/>
        <v>2.5</v>
      </c>
      <c r="K136" s="17">
        <f t="shared" si="41"/>
        <v>6</v>
      </c>
      <c r="L136" s="17">
        <f t="shared" si="41"/>
        <v>4</v>
      </c>
      <c r="M136" s="17">
        <f t="shared" si="41"/>
        <v>313.5</v>
      </c>
      <c r="N136" s="17">
        <f t="shared" si="41"/>
        <v>209</v>
      </c>
      <c r="O136" s="17">
        <f t="shared" si="41"/>
        <v>0.06</v>
      </c>
      <c r="P136" s="17">
        <f t="shared" si="41"/>
        <v>0.05</v>
      </c>
      <c r="Q136" s="17">
        <f t="shared" si="41"/>
        <v>0.25</v>
      </c>
      <c r="R136" s="17">
        <f t="shared" si="41"/>
        <v>0.20833333333333334</v>
      </c>
      <c r="S136" s="17">
        <f t="shared" si="41"/>
        <v>0</v>
      </c>
      <c r="T136" s="17">
        <f t="shared" si="41"/>
        <v>0</v>
      </c>
      <c r="U136" s="17">
        <f aca="true" t="shared" si="42" ref="U136:AB136">SUM(U135)</f>
        <v>235.31</v>
      </c>
      <c r="V136" s="17">
        <f t="shared" si="42"/>
        <v>196.09166666666667</v>
      </c>
      <c r="W136" s="17">
        <f t="shared" si="42"/>
        <v>0.19</v>
      </c>
      <c r="X136" s="17">
        <f t="shared" si="42"/>
        <v>0.15833333333333333</v>
      </c>
      <c r="Y136" s="17">
        <f t="shared" si="42"/>
        <v>0</v>
      </c>
      <c r="Z136" s="17">
        <f t="shared" si="42"/>
        <v>0</v>
      </c>
      <c r="AA136" s="17">
        <f t="shared" si="42"/>
        <v>0</v>
      </c>
      <c r="AB136" s="17">
        <f t="shared" si="42"/>
        <v>0</v>
      </c>
      <c r="AC136" s="55"/>
      <c r="AD136" s="55"/>
      <c r="AE136" s="50"/>
    </row>
    <row r="137" spans="1:31" ht="15" customHeight="1">
      <c r="A137" s="22"/>
      <c r="B137" s="82" t="s">
        <v>9</v>
      </c>
      <c r="C137" s="41"/>
      <c r="D137" s="41"/>
      <c r="E137" s="28"/>
      <c r="F137" s="28"/>
      <c r="G137" s="28"/>
      <c r="H137" s="29"/>
      <c r="I137" s="29"/>
      <c r="J137" s="29"/>
      <c r="K137" s="29"/>
      <c r="L137" s="29"/>
      <c r="M137" s="29"/>
      <c r="N137" s="29"/>
      <c r="O137" s="39"/>
      <c r="P137" s="39"/>
      <c r="Q137" s="39"/>
      <c r="R137" s="39"/>
      <c r="S137" s="39"/>
      <c r="T137" s="59"/>
      <c r="U137" s="39"/>
      <c r="V137" s="39"/>
      <c r="W137" s="39"/>
      <c r="X137" s="69"/>
      <c r="Y137" s="51"/>
      <c r="Z137" s="50"/>
      <c r="AA137" s="50"/>
      <c r="AB137" s="50"/>
      <c r="AC137" s="50"/>
      <c r="AD137" s="50"/>
      <c r="AE137" s="50"/>
    </row>
    <row r="138" spans="1:24" ht="15" customHeight="1">
      <c r="A138" s="187" t="s">
        <v>174</v>
      </c>
      <c r="B138" s="188" t="s">
        <v>175</v>
      </c>
      <c r="C138" s="61" t="s">
        <v>74</v>
      </c>
      <c r="D138" s="61" t="s">
        <v>94</v>
      </c>
      <c r="E138" s="58">
        <v>2.45</v>
      </c>
      <c r="F138" s="58">
        <v>1.96</v>
      </c>
      <c r="G138" s="58">
        <f>H138*60/50</f>
        <v>1.32</v>
      </c>
      <c r="H138" s="59">
        <v>1.1</v>
      </c>
      <c r="I138" s="58">
        <f>J138*60/50</f>
        <v>4.56</v>
      </c>
      <c r="J138" s="59">
        <v>3.8</v>
      </c>
      <c r="K138" s="58">
        <f>L138*60/50</f>
        <v>6.84</v>
      </c>
      <c r="L138" s="59">
        <v>5.7</v>
      </c>
      <c r="M138" s="58">
        <f>N138*60/50</f>
        <v>76.8</v>
      </c>
      <c r="N138" s="59">
        <v>64</v>
      </c>
      <c r="O138" s="58">
        <f>P138*60/45</f>
        <v>0.013333333333333332</v>
      </c>
      <c r="P138" s="64">
        <v>0.01</v>
      </c>
      <c r="Q138" s="58">
        <f>R138*60/45</f>
        <v>0.026666666666666665</v>
      </c>
      <c r="R138" s="64">
        <v>0.02</v>
      </c>
      <c r="S138" s="58">
        <f>T138*60/50</f>
        <v>7.68</v>
      </c>
      <c r="T138" s="59">
        <v>6.4</v>
      </c>
      <c r="U138" s="58">
        <f>V138*60/45</f>
        <v>22.733333333333334</v>
      </c>
      <c r="V138" s="64">
        <v>17.05</v>
      </c>
      <c r="W138" s="58">
        <f>X138*60/45</f>
        <v>0.8666666666666667</v>
      </c>
      <c r="X138" s="64">
        <v>0.65</v>
      </c>
    </row>
    <row r="139" spans="1:32" s="7" customFormat="1" ht="25.5">
      <c r="A139" s="154" t="s">
        <v>125</v>
      </c>
      <c r="B139" s="63" t="s">
        <v>126</v>
      </c>
      <c r="C139" s="61" t="s">
        <v>104</v>
      </c>
      <c r="D139" s="61" t="s">
        <v>80</v>
      </c>
      <c r="E139" s="71">
        <v>5.53</v>
      </c>
      <c r="F139" s="58">
        <v>4.38</v>
      </c>
      <c r="G139" s="62">
        <v>1.99</v>
      </c>
      <c r="H139" s="62">
        <v>1.53</v>
      </c>
      <c r="I139" s="62">
        <v>4.16</v>
      </c>
      <c r="J139" s="62">
        <v>3.31</v>
      </c>
      <c r="K139" s="62">
        <v>15.79</v>
      </c>
      <c r="L139" s="62">
        <v>11.89</v>
      </c>
      <c r="M139" s="62">
        <v>108.59</v>
      </c>
      <c r="N139" s="62">
        <v>83.43</v>
      </c>
      <c r="O139" s="59">
        <v>0.09</v>
      </c>
      <c r="P139" s="59">
        <v>0.07</v>
      </c>
      <c r="Q139" s="59">
        <v>0.1</v>
      </c>
      <c r="R139" s="59">
        <v>0.08</v>
      </c>
      <c r="S139" s="59">
        <v>14.68</v>
      </c>
      <c r="T139" s="62">
        <v>11.01</v>
      </c>
      <c r="U139" s="65">
        <v>42.44</v>
      </c>
      <c r="V139" s="65">
        <v>30.79</v>
      </c>
      <c r="W139" s="65">
        <v>1.67</v>
      </c>
      <c r="X139" s="65">
        <v>1.45</v>
      </c>
      <c r="Z139" s="70"/>
      <c r="AA139" s="70"/>
      <c r="AB139" s="70"/>
      <c r="AC139" s="70"/>
      <c r="AD139" s="70"/>
      <c r="AE139" s="70"/>
      <c r="AF139" s="70"/>
    </row>
    <row r="140" spans="1:27" s="7" customFormat="1" ht="15" customHeight="1">
      <c r="A140" s="111" t="s">
        <v>198</v>
      </c>
      <c r="B140" s="23" t="s">
        <v>199</v>
      </c>
      <c r="C140" s="41" t="s">
        <v>10</v>
      </c>
      <c r="D140" s="41" t="s">
        <v>74</v>
      </c>
      <c r="E140" s="58">
        <v>17.74</v>
      </c>
      <c r="F140" s="58">
        <v>11.78</v>
      </c>
      <c r="G140" s="28">
        <v>15.77</v>
      </c>
      <c r="H140" s="29">
        <f>G140*50/75</f>
        <v>10.513333333333334</v>
      </c>
      <c r="I140" s="29">
        <v>2.76</v>
      </c>
      <c r="J140" s="29">
        <f>I140*50/75</f>
        <v>1.84</v>
      </c>
      <c r="K140" s="29">
        <v>7.3</v>
      </c>
      <c r="L140" s="29">
        <f>K140*50/75</f>
        <v>4.866666666666666</v>
      </c>
      <c r="M140" s="29">
        <v>117</v>
      </c>
      <c r="N140" s="29">
        <f>M140*50/75</f>
        <v>78</v>
      </c>
      <c r="O140" s="29">
        <v>0.09</v>
      </c>
      <c r="P140" s="29">
        <v>0.09</v>
      </c>
      <c r="Q140" s="29">
        <v>0.1</v>
      </c>
      <c r="R140" s="29">
        <v>0.1</v>
      </c>
      <c r="S140" s="29">
        <v>2.29</v>
      </c>
      <c r="T140" s="29">
        <f>S140*50/75</f>
        <v>1.5266666666666666</v>
      </c>
      <c r="U140" s="29">
        <v>23.97</v>
      </c>
      <c r="V140" s="29">
        <v>23.97</v>
      </c>
      <c r="W140" s="29">
        <v>0.61</v>
      </c>
      <c r="X140" s="29">
        <v>0.61</v>
      </c>
      <c r="Y140" s="75"/>
      <c r="Z140" s="75"/>
      <c r="AA140" s="150"/>
    </row>
    <row r="141" spans="1:29" ht="12.75">
      <c r="A141" s="108" t="s">
        <v>28</v>
      </c>
      <c r="B141" s="25" t="s">
        <v>166</v>
      </c>
      <c r="C141" s="41" t="s">
        <v>62</v>
      </c>
      <c r="D141" s="41" t="s">
        <v>190</v>
      </c>
      <c r="E141" s="58">
        <v>3.87</v>
      </c>
      <c r="F141" s="58">
        <v>3.28</v>
      </c>
      <c r="G141" s="28">
        <v>1.52</v>
      </c>
      <c r="H141" s="28">
        <f>G141*100/130</f>
        <v>1.1692307692307693</v>
      </c>
      <c r="I141" s="28">
        <v>3.06</v>
      </c>
      <c r="J141" s="28">
        <f>I141*100/130</f>
        <v>2.353846153846154</v>
      </c>
      <c r="K141" s="28">
        <v>13.6</v>
      </c>
      <c r="L141" s="28">
        <f>K141*100/130</f>
        <v>10.461538461538462</v>
      </c>
      <c r="M141" s="28">
        <v>87.69</v>
      </c>
      <c r="N141" s="28">
        <f>M141*100/130</f>
        <v>67.45384615384616</v>
      </c>
      <c r="O141" s="28">
        <f>P141*1.3</f>
        <v>0.24700000000000003</v>
      </c>
      <c r="P141" s="29">
        <v>0.19</v>
      </c>
      <c r="Q141" s="28">
        <f>R141*1.3</f>
        <v>0.052000000000000005</v>
      </c>
      <c r="R141" s="29">
        <v>0.04</v>
      </c>
      <c r="S141" s="28">
        <f>T141*150/100</f>
        <v>0</v>
      </c>
      <c r="T141" s="29">
        <v>0</v>
      </c>
      <c r="U141" s="28">
        <f>V141*1.3</f>
        <v>31.628999999999998</v>
      </c>
      <c r="V141" s="29">
        <v>24.33</v>
      </c>
      <c r="W141" s="28">
        <f>X141*1.3</f>
        <v>1.222</v>
      </c>
      <c r="X141" s="29">
        <v>0.94</v>
      </c>
      <c r="Z141" s="54"/>
      <c r="AA141" s="54"/>
      <c r="AB141" s="54"/>
      <c r="AC141" s="50"/>
    </row>
    <row r="142" spans="1:31" ht="15.75" customHeight="1">
      <c r="A142" s="108" t="s">
        <v>77</v>
      </c>
      <c r="B142" s="23" t="s">
        <v>127</v>
      </c>
      <c r="C142" s="41" t="s">
        <v>5</v>
      </c>
      <c r="D142" s="41" t="s">
        <v>6</v>
      </c>
      <c r="E142" s="28">
        <v>2.8</v>
      </c>
      <c r="F142" s="28">
        <v>2.1</v>
      </c>
      <c r="G142" s="38">
        <v>1.2</v>
      </c>
      <c r="H142" s="42">
        <v>0.9</v>
      </c>
      <c r="I142" s="38">
        <f>J142*200/150</f>
        <v>0</v>
      </c>
      <c r="J142" s="42">
        <v>0</v>
      </c>
      <c r="K142" s="38">
        <v>31.6</v>
      </c>
      <c r="L142" s="42">
        <v>23.7</v>
      </c>
      <c r="M142" s="38">
        <v>126</v>
      </c>
      <c r="N142" s="42">
        <v>94.5</v>
      </c>
      <c r="O142" s="29">
        <v>0.02</v>
      </c>
      <c r="P142" s="29">
        <f>O142*150/200</f>
        <v>0.015</v>
      </c>
      <c r="Q142" s="29">
        <v>0.01</v>
      </c>
      <c r="R142" s="29">
        <f>Q142*150/200</f>
        <v>0.0075</v>
      </c>
      <c r="S142" s="29">
        <v>0</v>
      </c>
      <c r="T142" s="59">
        <v>0</v>
      </c>
      <c r="U142" s="65">
        <v>25.91</v>
      </c>
      <c r="V142" s="59">
        <f>U142*150/200</f>
        <v>19.4325</v>
      </c>
      <c r="W142" s="65">
        <v>0.65</v>
      </c>
      <c r="X142" s="74">
        <f>W142*150/200</f>
        <v>0.4875</v>
      </c>
      <c r="Y142" s="50"/>
      <c r="Z142" s="50"/>
      <c r="AA142" s="50"/>
      <c r="AB142" s="50"/>
      <c r="AC142" s="50"/>
      <c r="AD142" s="50"/>
      <c r="AE142" s="50"/>
    </row>
    <row r="143" spans="1:32" s="16" customFormat="1" ht="15" customHeight="1">
      <c r="A143" s="108"/>
      <c r="B143" s="23" t="s">
        <v>11</v>
      </c>
      <c r="C143" s="41" t="s">
        <v>14</v>
      </c>
      <c r="D143" s="41" t="s">
        <v>14</v>
      </c>
      <c r="E143" s="28">
        <v>1.27</v>
      </c>
      <c r="F143" s="28">
        <v>1.27</v>
      </c>
      <c r="G143" s="28">
        <v>1.52</v>
      </c>
      <c r="H143" s="28">
        <v>1.52</v>
      </c>
      <c r="I143" s="28">
        <v>0.18</v>
      </c>
      <c r="J143" s="28">
        <v>0.18</v>
      </c>
      <c r="K143" s="28">
        <v>9.94</v>
      </c>
      <c r="L143" s="28">
        <v>9.94</v>
      </c>
      <c r="M143" s="29">
        <v>47.46</v>
      </c>
      <c r="N143" s="29">
        <v>47.46</v>
      </c>
      <c r="O143" s="40">
        <v>0.04</v>
      </c>
      <c r="P143" s="45">
        <v>0.04</v>
      </c>
      <c r="Q143" s="40">
        <v>0.02</v>
      </c>
      <c r="R143" s="45">
        <v>0.02</v>
      </c>
      <c r="S143" s="40">
        <v>0</v>
      </c>
      <c r="T143" s="45">
        <v>0</v>
      </c>
      <c r="U143" s="40">
        <v>7.4</v>
      </c>
      <c r="V143" s="45">
        <v>7.4</v>
      </c>
      <c r="W143" s="40">
        <v>0.56</v>
      </c>
      <c r="X143" s="45">
        <v>0.56</v>
      </c>
      <c r="Y143" s="53"/>
      <c r="Z143" s="53"/>
      <c r="AA143" s="53"/>
      <c r="AB143" s="53"/>
      <c r="AC143" s="53"/>
      <c r="AD143" s="53"/>
      <c r="AE143" s="53"/>
      <c r="AF143" s="53"/>
    </row>
    <row r="144" spans="1:32" ht="15" customHeight="1">
      <c r="A144" s="108"/>
      <c r="B144" s="23" t="s">
        <v>47</v>
      </c>
      <c r="C144" s="41" t="s">
        <v>63</v>
      </c>
      <c r="D144" s="41" t="s">
        <v>64</v>
      </c>
      <c r="E144" s="28">
        <v>2.39</v>
      </c>
      <c r="F144" s="28">
        <v>2.09</v>
      </c>
      <c r="G144" s="28">
        <v>2.6</v>
      </c>
      <c r="H144" s="29">
        <v>2.27</v>
      </c>
      <c r="I144" s="29">
        <v>0.51</v>
      </c>
      <c r="J144" s="29">
        <v>0.45</v>
      </c>
      <c r="K144" s="29">
        <v>20.09</v>
      </c>
      <c r="L144" s="29">
        <v>17.58</v>
      </c>
      <c r="M144" s="29">
        <v>95.35</v>
      </c>
      <c r="N144" s="29">
        <v>83.45</v>
      </c>
      <c r="O144" s="38">
        <v>0.06</v>
      </c>
      <c r="P144" s="42">
        <v>0.04</v>
      </c>
      <c r="Q144" s="38">
        <v>0.04</v>
      </c>
      <c r="R144" s="42">
        <v>0.03</v>
      </c>
      <c r="S144" s="38">
        <v>0</v>
      </c>
      <c r="T144" s="29">
        <f>S144*40.6/46</f>
        <v>0</v>
      </c>
      <c r="U144" s="40">
        <v>17</v>
      </c>
      <c r="V144" s="45">
        <v>13.6</v>
      </c>
      <c r="W144" s="40">
        <v>1.15</v>
      </c>
      <c r="X144" s="45">
        <v>0.92</v>
      </c>
      <c r="Y144" s="50"/>
      <c r="Z144" s="50"/>
      <c r="AA144" s="50"/>
      <c r="AB144" s="50"/>
      <c r="AC144" s="50"/>
      <c r="AD144" s="50"/>
      <c r="AE144" s="50"/>
      <c r="AF144" s="50"/>
    </row>
    <row r="145" spans="1:31" ht="15" customHeight="1">
      <c r="A145" s="22"/>
      <c r="B145" s="23" t="s">
        <v>7</v>
      </c>
      <c r="C145" s="125"/>
      <c r="D145" s="125"/>
      <c r="E145" s="17">
        <f>SUM(E138:E144)</f>
        <v>36.050000000000004</v>
      </c>
      <c r="F145" s="17">
        <f aca="true" t="shared" si="43" ref="F145:T145">SUM(F138:F144)</f>
        <v>26.86</v>
      </c>
      <c r="G145" s="17">
        <f t="shared" si="43"/>
        <v>25.919999999999998</v>
      </c>
      <c r="H145" s="17">
        <f t="shared" si="43"/>
        <v>19.002564102564104</v>
      </c>
      <c r="I145" s="17">
        <f t="shared" si="43"/>
        <v>15.229999999999999</v>
      </c>
      <c r="J145" s="17">
        <f t="shared" si="43"/>
        <v>11.933846153846153</v>
      </c>
      <c r="K145" s="17">
        <f t="shared" si="43"/>
        <v>105.16</v>
      </c>
      <c r="L145" s="17">
        <f t="shared" si="43"/>
        <v>84.13820512820513</v>
      </c>
      <c r="M145" s="17">
        <f t="shared" si="43"/>
        <v>658.89</v>
      </c>
      <c r="N145" s="17">
        <f t="shared" si="43"/>
        <v>518.2938461538462</v>
      </c>
      <c r="O145" s="17">
        <f t="shared" si="43"/>
        <v>0.5603333333333333</v>
      </c>
      <c r="P145" s="17">
        <f t="shared" si="43"/>
        <v>0.45499999999999996</v>
      </c>
      <c r="Q145" s="17">
        <f t="shared" si="43"/>
        <v>0.3486666666666667</v>
      </c>
      <c r="R145" s="17">
        <f t="shared" si="43"/>
        <v>0.2975</v>
      </c>
      <c r="S145" s="17">
        <f t="shared" si="43"/>
        <v>24.65</v>
      </c>
      <c r="T145" s="17">
        <f t="shared" si="43"/>
        <v>18.936666666666667</v>
      </c>
      <c r="U145" s="17">
        <f aca="true" t="shared" si="44" ref="U145:AB145">SUM(U138:U144)</f>
        <v>171.08233333333334</v>
      </c>
      <c r="V145" s="17">
        <f t="shared" si="44"/>
        <v>136.57250000000002</v>
      </c>
      <c r="W145" s="17">
        <f t="shared" si="44"/>
        <v>6.728666666666667</v>
      </c>
      <c r="X145" s="17">
        <f t="shared" si="44"/>
        <v>5.6175</v>
      </c>
      <c r="Y145" s="17">
        <f t="shared" si="44"/>
        <v>0</v>
      </c>
      <c r="Z145" s="17">
        <f t="shared" si="44"/>
        <v>0</v>
      </c>
      <c r="AA145" s="17">
        <f t="shared" si="44"/>
        <v>0</v>
      </c>
      <c r="AB145" s="17">
        <f t="shared" si="44"/>
        <v>0</v>
      </c>
      <c r="AC145" s="55"/>
      <c r="AD145" s="50"/>
      <c r="AE145" s="50"/>
    </row>
    <row r="146" spans="1:31" ht="15.75" customHeight="1">
      <c r="A146" s="22"/>
      <c r="B146" s="82" t="s">
        <v>12</v>
      </c>
      <c r="C146" s="41"/>
      <c r="D146" s="41"/>
      <c r="E146" s="28"/>
      <c r="F146" s="28"/>
      <c r="G146" s="28"/>
      <c r="H146" s="29"/>
      <c r="I146" s="29"/>
      <c r="J146" s="29"/>
      <c r="K146" s="29"/>
      <c r="L146" s="29"/>
      <c r="M146" s="29"/>
      <c r="N146" s="29"/>
      <c r="O146" s="39"/>
      <c r="P146" s="39"/>
      <c r="Q146" s="39"/>
      <c r="R146" s="39"/>
      <c r="S146" s="39"/>
      <c r="T146" s="39"/>
      <c r="U146" s="39"/>
      <c r="V146" s="39"/>
      <c r="W146" s="39"/>
      <c r="X146" s="69"/>
      <c r="Y146" s="51"/>
      <c r="Z146" s="50"/>
      <c r="AA146" s="50"/>
      <c r="AB146" s="50"/>
      <c r="AC146" s="50"/>
      <c r="AD146" s="50"/>
      <c r="AE146" s="50"/>
    </row>
    <row r="147" spans="1:32" ht="15" customHeight="1">
      <c r="A147" s="108" t="s">
        <v>23</v>
      </c>
      <c r="B147" s="23" t="s">
        <v>20</v>
      </c>
      <c r="C147" s="41">
        <v>160</v>
      </c>
      <c r="D147" s="41">
        <v>120</v>
      </c>
      <c r="E147" s="28">
        <v>9.75</v>
      </c>
      <c r="F147" s="28">
        <v>7.31</v>
      </c>
      <c r="G147" s="28">
        <v>5.6</v>
      </c>
      <c r="H147" s="29">
        <v>4.05</v>
      </c>
      <c r="I147" s="28">
        <v>4.75</v>
      </c>
      <c r="J147" s="29">
        <v>3.43</v>
      </c>
      <c r="K147" s="28">
        <v>9.4</v>
      </c>
      <c r="L147" s="29">
        <v>6.79</v>
      </c>
      <c r="M147" s="28">
        <v>102.74</v>
      </c>
      <c r="N147" s="29">
        <v>74.2</v>
      </c>
      <c r="O147" s="28">
        <v>0.07</v>
      </c>
      <c r="P147" s="29">
        <v>0.07</v>
      </c>
      <c r="Q147" s="28">
        <v>0.3</v>
      </c>
      <c r="R147" s="29">
        <v>0.3</v>
      </c>
      <c r="S147" s="28">
        <v>7.6</v>
      </c>
      <c r="T147" s="29">
        <v>5.49</v>
      </c>
      <c r="U147" s="28">
        <v>275.74</v>
      </c>
      <c r="V147" s="29">
        <v>275.74</v>
      </c>
      <c r="W147" s="28">
        <v>0.23</v>
      </c>
      <c r="X147" s="29">
        <v>0.23</v>
      </c>
      <c r="Y147" s="54"/>
      <c r="Z147" s="54"/>
      <c r="AA147" s="54"/>
      <c r="AB147" s="54"/>
      <c r="AC147" s="50"/>
      <c r="AD147" s="54"/>
      <c r="AE147" s="54"/>
      <c r="AF147" s="50"/>
    </row>
    <row r="148" spans="1:31" ht="12.75">
      <c r="A148" s="192" t="s">
        <v>192</v>
      </c>
      <c r="B148" s="23" t="s">
        <v>193</v>
      </c>
      <c r="C148" s="41" t="s">
        <v>74</v>
      </c>
      <c r="D148" s="41" t="s">
        <v>74</v>
      </c>
      <c r="E148" s="28">
        <v>3.98</v>
      </c>
      <c r="F148" s="28">
        <v>3.98</v>
      </c>
      <c r="G148" s="28">
        <v>3.94</v>
      </c>
      <c r="H148" s="29">
        <v>3.94</v>
      </c>
      <c r="I148" s="28">
        <v>4.73</v>
      </c>
      <c r="J148" s="29">
        <v>4.73</v>
      </c>
      <c r="K148" s="28">
        <v>36.25</v>
      </c>
      <c r="L148" s="29">
        <v>36.25</v>
      </c>
      <c r="M148" s="28">
        <v>203.34</v>
      </c>
      <c r="N148" s="29">
        <v>203.34</v>
      </c>
      <c r="O148" s="28"/>
      <c r="P148" s="29"/>
      <c r="Q148" s="28"/>
      <c r="R148" s="29"/>
      <c r="S148" s="28">
        <v>0.05</v>
      </c>
      <c r="T148" s="29">
        <v>0.05</v>
      </c>
      <c r="U148" s="131"/>
      <c r="V148" s="87"/>
      <c r="W148" s="131"/>
      <c r="X148" s="134"/>
      <c r="Y148" s="54"/>
      <c r="Z148" s="54"/>
      <c r="AA148" s="54"/>
      <c r="AB148" s="54"/>
      <c r="AC148" s="54"/>
      <c r="AD148" s="54"/>
      <c r="AE148" s="50"/>
    </row>
    <row r="149" spans="1:32" ht="15" customHeight="1">
      <c r="A149" s="57"/>
      <c r="B149" s="60" t="s">
        <v>7</v>
      </c>
      <c r="C149" s="126"/>
      <c r="D149" s="126"/>
      <c r="E149" s="103">
        <f>SUM(E147:E148)</f>
        <v>13.73</v>
      </c>
      <c r="F149" s="103">
        <f aca="true" t="shared" si="45" ref="F149:T149">SUM(F147:F148)</f>
        <v>11.29</v>
      </c>
      <c r="G149" s="103">
        <f t="shared" si="45"/>
        <v>9.54</v>
      </c>
      <c r="H149" s="103">
        <f t="shared" si="45"/>
        <v>7.99</v>
      </c>
      <c r="I149" s="103">
        <f t="shared" si="45"/>
        <v>9.48</v>
      </c>
      <c r="J149" s="103">
        <f t="shared" si="45"/>
        <v>8.16</v>
      </c>
      <c r="K149" s="103">
        <f t="shared" si="45"/>
        <v>45.65</v>
      </c>
      <c r="L149" s="103">
        <f t="shared" si="45"/>
        <v>43.04</v>
      </c>
      <c r="M149" s="103">
        <f t="shared" si="45"/>
        <v>306.08</v>
      </c>
      <c r="N149" s="103">
        <f t="shared" si="45"/>
        <v>277.54</v>
      </c>
      <c r="O149" s="103">
        <f t="shared" si="45"/>
        <v>0.07</v>
      </c>
      <c r="P149" s="103">
        <f t="shared" si="45"/>
        <v>0.07</v>
      </c>
      <c r="Q149" s="103">
        <f t="shared" si="45"/>
        <v>0.3</v>
      </c>
      <c r="R149" s="103">
        <f t="shared" si="45"/>
        <v>0.3</v>
      </c>
      <c r="S149" s="103">
        <f t="shared" si="45"/>
        <v>7.6499999999999995</v>
      </c>
      <c r="T149" s="103">
        <f t="shared" si="45"/>
        <v>5.54</v>
      </c>
      <c r="U149" s="73">
        <f>SUM(U147:U147)</f>
        <v>275.74</v>
      </c>
      <c r="V149" s="73">
        <f>SUM(V147:V147)</f>
        <v>275.74</v>
      </c>
      <c r="W149" s="73">
        <f>SUM(W147:W147)</f>
        <v>0.23</v>
      </c>
      <c r="X149" s="104">
        <f>SUM(X147:X147)</f>
        <v>0.23</v>
      </c>
      <c r="Y149" s="55"/>
      <c r="Z149" s="55"/>
      <c r="AA149" s="55"/>
      <c r="AB149" s="55"/>
      <c r="AC149" s="55"/>
      <c r="AD149" s="50"/>
      <c r="AE149" s="50"/>
      <c r="AF149" s="50"/>
    </row>
    <row r="150" spans="1:31" ht="14.25" customHeight="1">
      <c r="A150" s="22"/>
      <c r="B150" s="82" t="s">
        <v>13</v>
      </c>
      <c r="C150" s="118"/>
      <c r="D150" s="118"/>
      <c r="E150" s="58"/>
      <c r="F150" s="58"/>
      <c r="G150" s="28"/>
      <c r="H150" s="29"/>
      <c r="I150" s="29"/>
      <c r="J150" s="29"/>
      <c r="K150" s="29"/>
      <c r="L150" s="29"/>
      <c r="M150" s="29"/>
      <c r="N150" s="29"/>
      <c r="O150" s="39"/>
      <c r="P150" s="39"/>
      <c r="Q150" s="39"/>
      <c r="R150" s="39"/>
      <c r="S150" s="39"/>
      <c r="T150" s="39"/>
      <c r="U150" s="39"/>
      <c r="V150" s="39"/>
      <c r="W150" s="39"/>
      <c r="X150" s="69"/>
      <c r="Y150" s="51"/>
      <c r="Z150" s="50"/>
      <c r="AA150" s="50"/>
      <c r="AB150" s="50"/>
      <c r="AC150" s="50"/>
      <c r="AD150" s="50"/>
      <c r="AE150" s="50"/>
    </row>
    <row r="151" spans="1:34" ht="15" customHeight="1">
      <c r="A151" s="109"/>
      <c r="B151" s="60" t="s">
        <v>141</v>
      </c>
      <c r="C151" s="61" t="s">
        <v>208</v>
      </c>
      <c r="D151" s="61" t="s">
        <v>208</v>
      </c>
      <c r="E151" s="58">
        <v>10.86</v>
      </c>
      <c r="F151" s="58">
        <v>10.86</v>
      </c>
      <c r="G151" s="59">
        <v>0.43</v>
      </c>
      <c r="H151" s="59">
        <v>0.43</v>
      </c>
      <c r="I151" s="58">
        <v>0</v>
      </c>
      <c r="J151" s="59">
        <v>0</v>
      </c>
      <c r="K151" s="59">
        <v>12.09</v>
      </c>
      <c r="L151" s="59">
        <v>12.09</v>
      </c>
      <c r="M151" s="59">
        <v>50.08</v>
      </c>
      <c r="N151" s="59">
        <v>50.08</v>
      </c>
      <c r="O151" s="58">
        <v>0.02</v>
      </c>
      <c r="P151" s="59">
        <v>0.02</v>
      </c>
      <c r="Q151" s="58">
        <f>R151*160/150</f>
        <v>0.05333333333333334</v>
      </c>
      <c r="R151" s="59">
        <v>0.05</v>
      </c>
      <c r="S151" s="59">
        <v>17.12</v>
      </c>
      <c r="T151" s="59">
        <v>17.12</v>
      </c>
      <c r="U151" s="58">
        <v>24</v>
      </c>
      <c r="V151" s="59">
        <v>24</v>
      </c>
      <c r="W151" s="58">
        <v>3.3</v>
      </c>
      <c r="X151" s="66">
        <v>3.3</v>
      </c>
      <c r="Y151" s="51"/>
      <c r="Z151" s="54"/>
      <c r="AA151" s="54"/>
      <c r="AB151" s="54"/>
      <c r="AC151" s="54"/>
      <c r="AD151" s="50"/>
      <c r="AE151" s="50"/>
      <c r="AF151" s="50"/>
      <c r="AG151" s="50"/>
      <c r="AH151" s="50"/>
    </row>
    <row r="152" spans="1:31" ht="18.75" customHeight="1">
      <c r="A152" s="112" t="s">
        <v>161</v>
      </c>
      <c r="B152" s="25" t="s">
        <v>162</v>
      </c>
      <c r="C152" s="41" t="s">
        <v>124</v>
      </c>
      <c r="D152" s="41" t="s">
        <v>124</v>
      </c>
      <c r="E152" s="28">
        <v>10.2</v>
      </c>
      <c r="F152" s="28">
        <v>10.2</v>
      </c>
      <c r="G152" s="28">
        <v>18.6</v>
      </c>
      <c r="H152" s="28">
        <v>18.6</v>
      </c>
      <c r="I152" s="28">
        <v>4.4</v>
      </c>
      <c r="J152" s="28">
        <v>4.4</v>
      </c>
      <c r="K152" s="29">
        <v>3.34</v>
      </c>
      <c r="L152" s="28">
        <v>3.34</v>
      </c>
      <c r="M152" s="29">
        <v>127.3</v>
      </c>
      <c r="N152" s="28">
        <v>127.3</v>
      </c>
      <c r="O152" s="29">
        <v>0.07</v>
      </c>
      <c r="P152" s="28">
        <v>0.07</v>
      </c>
      <c r="Q152" s="29">
        <v>0.06</v>
      </c>
      <c r="R152" s="28">
        <v>0.06</v>
      </c>
      <c r="S152" s="29">
        <v>0.65</v>
      </c>
      <c r="T152" s="28">
        <v>0.65</v>
      </c>
      <c r="U152" s="29">
        <v>10.67</v>
      </c>
      <c r="V152" s="28">
        <v>10.67</v>
      </c>
      <c r="W152" s="29">
        <v>1.35</v>
      </c>
      <c r="X152" s="28">
        <v>1.35</v>
      </c>
      <c r="Z152" s="50"/>
      <c r="AA152" s="50"/>
      <c r="AB152" s="50"/>
      <c r="AC152" s="50"/>
      <c r="AD152" s="50"/>
      <c r="AE152" s="50"/>
    </row>
    <row r="153" spans="1:32" ht="15" customHeight="1">
      <c r="A153" s="109" t="s">
        <v>29</v>
      </c>
      <c r="B153" s="63" t="s">
        <v>27</v>
      </c>
      <c r="C153" s="61" t="s">
        <v>62</v>
      </c>
      <c r="D153" s="61" t="s">
        <v>190</v>
      </c>
      <c r="E153" s="128">
        <v>4.21</v>
      </c>
      <c r="F153" s="128">
        <v>3.56</v>
      </c>
      <c r="G153" s="59">
        <v>4.62</v>
      </c>
      <c r="H153" s="59">
        <v>3.56</v>
      </c>
      <c r="I153" s="59">
        <v>4.15</v>
      </c>
      <c r="J153" s="59">
        <v>3.19</v>
      </c>
      <c r="K153" s="59">
        <v>33.28</v>
      </c>
      <c r="L153" s="59">
        <v>25.6</v>
      </c>
      <c r="M153" s="59">
        <v>188.98</v>
      </c>
      <c r="N153" s="59">
        <v>145.37</v>
      </c>
      <c r="O153" s="62">
        <v>0.09</v>
      </c>
      <c r="P153" s="59">
        <f>O153/1.5</f>
        <v>0.06</v>
      </c>
      <c r="Q153" s="62">
        <v>0.06</v>
      </c>
      <c r="R153" s="59">
        <f>Q153/1.5</f>
        <v>0.04</v>
      </c>
      <c r="S153" s="62">
        <v>0</v>
      </c>
      <c r="T153" s="59">
        <f>S153/1.5</f>
        <v>0</v>
      </c>
      <c r="U153" s="62">
        <v>12.89</v>
      </c>
      <c r="V153" s="59">
        <f>U153/1.5</f>
        <v>8.593333333333334</v>
      </c>
      <c r="W153" s="62">
        <v>0.78</v>
      </c>
      <c r="X153" s="74">
        <f>W153/1.5</f>
        <v>0.52</v>
      </c>
      <c r="Y153" s="50"/>
      <c r="Z153" s="50"/>
      <c r="AA153" s="50"/>
      <c r="AB153" s="50"/>
      <c r="AC153" s="50"/>
      <c r="AD153" s="50"/>
      <c r="AE153" s="50"/>
      <c r="AF153" s="50"/>
    </row>
    <row r="154" spans="1:32" ht="15" customHeight="1">
      <c r="A154" s="109" t="s">
        <v>68</v>
      </c>
      <c r="B154" s="63" t="s">
        <v>69</v>
      </c>
      <c r="C154" s="61" t="s">
        <v>5</v>
      </c>
      <c r="D154" s="61" t="s">
        <v>6</v>
      </c>
      <c r="E154" s="58">
        <v>0.64</v>
      </c>
      <c r="F154" s="58">
        <v>0.48</v>
      </c>
      <c r="G154" s="58">
        <v>0.2</v>
      </c>
      <c r="H154" s="59">
        <v>0.15</v>
      </c>
      <c r="I154" s="58">
        <f>J154*200/150</f>
        <v>0</v>
      </c>
      <c r="J154" s="59">
        <v>0</v>
      </c>
      <c r="K154" s="58">
        <v>5.06</v>
      </c>
      <c r="L154" s="59">
        <v>3.79</v>
      </c>
      <c r="M154" s="58">
        <v>21.04</v>
      </c>
      <c r="N154" s="59">
        <v>15.78</v>
      </c>
      <c r="O154" s="58">
        <f>P154*200/150</f>
        <v>0.013333333333333334</v>
      </c>
      <c r="P154" s="65">
        <v>0.01</v>
      </c>
      <c r="Q154" s="58">
        <f>R154*200/150</f>
        <v>0.013333333333333334</v>
      </c>
      <c r="R154" s="65">
        <v>0.01</v>
      </c>
      <c r="S154" s="58">
        <v>0.1</v>
      </c>
      <c r="T154" s="65">
        <v>0.08</v>
      </c>
      <c r="U154" s="58">
        <f>V154*200/150</f>
        <v>5.053333333333334</v>
      </c>
      <c r="V154" s="65">
        <v>3.79</v>
      </c>
      <c r="W154" s="58">
        <f>X154*200/150</f>
        <v>0.84</v>
      </c>
      <c r="X154" s="102">
        <v>0.63</v>
      </c>
      <c r="Y154" s="50"/>
      <c r="Z154" s="50"/>
      <c r="AA154" s="50"/>
      <c r="AB154" s="50"/>
      <c r="AC154" s="50"/>
      <c r="AD154" s="50"/>
      <c r="AE154" s="50"/>
      <c r="AF154" s="50"/>
    </row>
    <row r="155" spans="1:32" s="16" customFormat="1" ht="15" customHeight="1">
      <c r="A155" s="108"/>
      <c r="B155" s="23" t="s">
        <v>11</v>
      </c>
      <c r="C155" s="41" t="s">
        <v>14</v>
      </c>
      <c r="D155" s="41" t="s">
        <v>14</v>
      </c>
      <c r="E155" s="28">
        <v>1.27</v>
      </c>
      <c r="F155" s="28">
        <v>1.27</v>
      </c>
      <c r="G155" s="28">
        <v>1.52</v>
      </c>
      <c r="H155" s="28">
        <v>1.52</v>
      </c>
      <c r="I155" s="28">
        <v>0.18</v>
      </c>
      <c r="J155" s="28">
        <v>0.18</v>
      </c>
      <c r="K155" s="28">
        <v>9.94</v>
      </c>
      <c r="L155" s="28">
        <v>9.94</v>
      </c>
      <c r="M155" s="29">
        <v>47.46</v>
      </c>
      <c r="N155" s="29">
        <v>47.46</v>
      </c>
      <c r="O155" s="40">
        <v>0.04</v>
      </c>
      <c r="P155" s="45">
        <v>0.04</v>
      </c>
      <c r="Q155" s="40">
        <v>0.02</v>
      </c>
      <c r="R155" s="45">
        <v>0.02</v>
      </c>
      <c r="S155" s="40">
        <v>0</v>
      </c>
      <c r="T155" s="45">
        <v>0</v>
      </c>
      <c r="U155" s="40">
        <v>7.4</v>
      </c>
      <c r="V155" s="45">
        <v>7.4</v>
      </c>
      <c r="W155" s="40">
        <v>0.56</v>
      </c>
      <c r="X155" s="45">
        <v>0.56</v>
      </c>
      <c r="Y155" s="53"/>
      <c r="Z155" s="53"/>
      <c r="AA155" s="53"/>
      <c r="AB155" s="53"/>
      <c r="AC155" s="53"/>
      <c r="AD155" s="53"/>
      <c r="AE155" s="53"/>
      <c r="AF155" s="53"/>
    </row>
    <row r="156" spans="1:31" ht="15" customHeight="1">
      <c r="A156" s="22"/>
      <c r="B156" s="23" t="s">
        <v>7</v>
      </c>
      <c r="C156" s="125"/>
      <c r="D156" s="125"/>
      <c r="E156" s="17">
        <f>SUM(E151:E155)</f>
        <v>27.18</v>
      </c>
      <c r="F156" s="17">
        <f aca="true" t="shared" si="46" ref="F156:AB156">SUM(F151:F155)</f>
        <v>26.369999999999997</v>
      </c>
      <c r="G156" s="17">
        <f t="shared" si="46"/>
        <v>25.37</v>
      </c>
      <c r="H156" s="17">
        <f t="shared" si="46"/>
        <v>24.259999999999998</v>
      </c>
      <c r="I156" s="17">
        <f t="shared" si="46"/>
        <v>8.73</v>
      </c>
      <c r="J156" s="17">
        <f t="shared" si="46"/>
        <v>7.77</v>
      </c>
      <c r="K156" s="17">
        <f t="shared" si="46"/>
        <v>63.71</v>
      </c>
      <c r="L156" s="17">
        <f t="shared" si="46"/>
        <v>54.76</v>
      </c>
      <c r="M156" s="17">
        <f t="shared" si="46"/>
        <v>434.86</v>
      </c>
      <c r="N156" s="17">
        <f t="shared" si="46"/>
        <v>385.98999999999995</v>
      </c>
      <c r="O156" s="17">
        <f t="shared" si="46"/>
        <v>0.23333333333333334</v>
      </c>
      <c r="P156" s="17">
        <f t="shared" si="46"/>
        <v>0.20000000000000004</v>
      </c>
      <c r="Q156" s="17">
        <f t="shared" si="46"/>
        <v>0.20666666666666667</v>
      </c>
      <c r="R156" s="17">
        <f t="shared" si="46"/>
        <v>0.18</v>
      </c>
      <c r="S156" s="17">
        <f t="shared" si="46"/>
        <v>17.87</v>
      </c>
      <c r="T156" s="17">
        <f t="shared" si="46"/>
        <v>17.849999999999998</v>
      </c>
      <c r="U156" s="17">
        <f t="shared" si="46"/>
        <v>60.013333333333335</v>
      </c>
      <c r="V156" s="17">
        <f t="shared" si="46"/>
        <v>54.45333333333333</v>
      </c>
      <c r="W156" s="17">
        <f t="shared" si="46"/>
        <v>6.83</v>
      </c>
      <c r="X156" s="17">
        <f t="shared" si="46"/>
        <v>6.359999999999999</v>
      </c>
      <c r="Y156" s="17">
        <f t="shared" si="46"/>
        <v>0</v>
      </c>
      <c r="Z156" s="17">
        <f t="shared" si="46"/>
        <v>0</v>
      </c>
      <c r="AA156" s="17">
        <f t="shared" si="46"/>
        <v>0</v>
      </c>
      <c r="AB156" s="17">
        <f t="shared" si="46"/>
        <v>0</v>
      </c>
      <c r="AC156" s="53"/>
      <c r="AD156" s="50"/>
      <c r="AE156" s="50"/>
    </row>
    <row r="157" spans="1:31" ht="15" customHeight="1">
      <c r="A157" s="22"/>
      <c r="B157" s="23" t="s">
        <v>15</v>
      </c>
      <c r="C157" s="17"/>
      <c r="D157" s="17"/>
      <c r="E157" s="17">
        <f>SUM(E156,E149,E145,E136,E133)</f>
        <v>116.78</v>
      </c>
      <c r="F157" s="17">
        <f aca="true" t="shared" si="47" ref="F157:AB157">SUM(F156,F149,F145,F136,F133)</f>
        <v>97.31</v>
      </c>
      <c r="G157" s="17">
        <f t="shared" si="47"/>
        <v>82.27000000000001</v>
      </c>
      <c r="H157" s="17">
        <f t="shared" si="47"/>
        <v>68.6925641025641</v>
      </c>
      <c r="I157" s="17">
        <f t="shared" si="47"/>
        <v>57.05</v>
      </c>
      <c r="J157" s="17">
        <f t="shared" si="47"/>
        <v>47.963846153846156</v>
      </c>
      <c r="K157" s="17">
        <f t="shared" si="47"/>
        <v>274.61</v>
      </c>
      <c r="L157" s="17">
        <f t="shared" si="47"/>
        <v>225.68820512820514</v>
      </c>
      <c r="M157" s="17">
        <f t="shared" si="47"/>
        <v>2177.41</v>
      </c>
      <c r="N157" s="17">
        <f t="shared" si="47"/>
        <v>1766.7638461538463</v>
      </c>
      <c r="O157" s="17">
        <f t="shared" si="47"/>
        <v>1.1236666666666666</v>
      </c>
      <c r="P157" s="17">
        <f t="shared" si="47"/>
        <v>0.9258333333333334</v>
      </c>
      <c r="Q157" s="17">
        <f t="shared" si="47"/>
        <v>1.4853333333333332</v>
      </c>
      <c r="R157" s="17">
        <f t="shared" si="47"/>
        <v>1.3108333333333333</v>
      </c>
      <c r="S157" s="17">
        <f t="shared" si="47"/>
        <v>53.34</v>
      </c>
      <c r="T157" s="17">
        <f t="shared" si="47"/>
        <v>44.74666666666667</v>
      </c>
      <c r="U157" s="17">
        <f t="shared" si="47"/>
        <v>964.2656666666667</v>
      </c>
      <c r="V157" s="17">
        <f t="shared" si="47"/>
        <v>829.0475000000001</v>
      </c>
      <c r="W157" s="17">
        <f t="shared" si="47"/>
        <v>16.288666666666668</v>
      </c>
      <c r="X157" s="17">
        <f t="shared" si="47"/>
        <v>14.300833333333333</v>
      </c>
      <c r="Y157" s="17">
        <f t="shared" si="47"/>
        <v>0</v>
      </c>
      <c r="Z157" s="17">
        <f t="shared" si="47"/>
        <v>0</v>
      </c>
      <c r="AA157" s="17">
        <f t="shared" si="47"/>
        <v>0</v>
      </c>
      <c r="AB157" s="17">
        <f t="shared" si="47"/>
        <v>0</v>
      </c>
      <c r="AC157" s="53"/>
      <c r="AD157" s="50"/>
      <c r="AE157" s="50"/>
    </row>
    <row r="158" spans="1:31" ht="15" customHeight="1">
      <c r="A158" s="27"/>
      <c r="B158" s="9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6"/>
      <c r="Y158" s="51"/>
      <c r="Z158" s="50"/>
      <c r="AA158" s="50"/>
      <c r="AB158" s="50"/>
      <c r="AC158" s="53"/>
      <c r="AD158" s="50"/>
      <c r="AE158" s="50"/>
    </row>
    <row r="159" spans="1:31" ht="15" customHeight="1" hidden="1">
      <c r="A159" s="27"/>
      <c r="B159" s="9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6"/>
      <c r="Y159" s="51"/>
      <c r="Z159" s="50"/>
      <c r="AA159" s="50"/>
      <c r="AB159" s="50"/>
      <c r="AC159" s="50"/>
      <c r="AD159" s="50"/>
      <c r="AE159" s="50"/>
    </row>
    <row r="160" spans="1:31" ht="15" customHeight="1" hidden="1">
      <c r="A160" s="27"/>
      <c r="B160" s="9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6"/>
      <c r="Y160" s="51"/>
      <c r="Z160" s="50"/>
      <c r="AA160" s="50"/>
      <c r="AB160" s="50"/>
      <c r="AC160" s="50"/>
      <c r="AD160" s="50"/>
      <c r="AE160" s="50"/>
    </row>
    <row r="161" spans="1:31" ht="15" customHeight="1" hidden="1">
      <c r="A161" s="27"/>
      <c r="B161" s="9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6"/>
      <c r="Y161" s="51"/>
      <c r="Z161" s="50"/>
      <c r="AA161" s="50"/>
      <c r="AB161" s="50"/>
      <c r="AC161" s="50"/>
      <c r="AD161" s="50"/>
      <c r="AE161" s="50"/>
    </row>
    <row r="162" spans="1:31" ht="15" customHeight="1" hidden="1">
      <c r="A162" s="27"/>
      <c r="B162" s="9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6"/>
      <c r="Y162" s="51"/>
      <c r="Z162" s="50"/>
      <c r="AA162" s="50"/>
      <c r="AB162" s="50"/>
      <c r="AC162" s="50"/>
      <c r="AD162" s="50"/>
      <c r="AE162" s="50"/>
    </row>
    <row r="163" spans="1:31" ht="15" customHeight="1" hidden="1">
      <c r="A163" s="27"/>
      <c r="B163" s="9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6"/>
      <c r="Y163" s="51"/>
      <c r="Z163" s="50"/>
      <c r="AA163" s="50"/>
      <c r="AB163" s="50"/>
      <c r="AC163" s="50"/>
      <c r="AD163" s="50"/>
      <c r="AE163" s="50"/>
    </row>
    <row r="164" spans="1:31" ht="15" customHeight="1">
      <c r="A164" s="27"/>
      <c r="B164" s="9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6"/>
      <c r="Y164" s="51"/>
      <c r="Z164" s="50"/>
      <c r="AA164" s="50"/>
      <c r="AB164" s="50"/>
      <c r="AC164" s="50"/>
      <c r="AD164" s="50"/>
      <c r="AE164" s="50"/>
    </row>
    <row r="165" spans="1:31" ht="15" customHeight="1">
      <c r="A165" s="27"/>
      <c r="B165" s="9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6"/>
      <c r="Y165" s="51"/>
      <c r="Z165" s="50"/>
      <c r="AA165" s="50"/>
      <c r="AB165" s="50"/>
      <c r="AC165" s="50"/>
      <c r="AD165" s="50"/>
      <c r="AE165" s="50"/>
    </row>
    <row r="166" spans="1:31" ht="15" customHeight="1">
      <c r="A166" s="27"/>
      <c r="B166" s="9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6"/>
      <c r="Y166" s="51"/>
      <c r="Z166" s="50"/>
      <c r="AA166" s="50"/>
      <c r="AB166" s="50"/>
      <c r="AC166" s="50"/>
      <c r="AD166" s="50"/>
      <c r="AE166" s="50"/>
    </row>
    <row r="167" spans="1:31" ht="15" customHeight="1">
      <c r="A167" s="27"/>
      <c r="B167" s="9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6"/>
      <c r="Y167" s="51"/>
      <c r="Z167" s="50"/>
      <c r="AA167" s="50"/>
      <c r="AB167" s="50"/>
      <c r="AC167" s="50"/>
      <c r="AD167" s="50"/>
      <c r="AE167" s="50"/>
    </row>
    <row r="168" spans="1:31" ht="15" customHeight="1">
      <c r="A168" s="27"/>
      <c r="B168" s="9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6"/>
      <c r="Y168" s="51"/>
      <c r="Z168" s="50"/>
      <c r="AA168" s="50"/>
      <c r="AB168" s="50"/>
      <c r="AC168" s="50"/>
      <c r="AD168" s="50"/>
      <c r="AE168" s="50"/>
    </row>
    <row r="169" spans="1:31" s="16" customFormat="1" ht="24" customHeight="1">
      <c r="A169" s="24"/>
      <c r="B169" s="197"/>
      <c r="C169" s="198"/>
      <c r="D169" s="224"/>
      <c r="E169" s="231" t="s">
        <v>0</v>
      </c>
      <c r="F169" s="232"/>
      <c r="G169" s="236" t="s">
        <v>36</v>
      </c>
      <c r="H169" s="236"/>
      <c r="I169" s="236"/>
      <c r="J169" s="236"/>
      <c r="K169" s="236"/>
      <c r="L169" s="236"/>
      <c r="M169" s="245" t="s">
        <v>37</v>
      </c>
      <c r="N169" s="245"/>
      <c r="O169" s="238" t="s">
        <v>38</v>
      </c>
      <c r="P169" s="238"/>
      <c r="Q169" s="238"/>
      <c r="R169" s="238"/>
      <c r="S169" s="238"/>
      <c r="T169" s="238"/>
      <c r="U169" s="239" t="s">
        <v>39</v>
      </c>
      <c r="V169" s="239"/>
      <c r="W169" s="239"/>
      <c r="X169" s="207"/>
      <c r="Y169" s="52"/>
      <c r="Z169" s="53"/>
      <c r="AA169" s="53"/>
      <c r="AB169" s="53"/>
      <c r="AC169" s="53"/>
      <c r="AD169" s="53"/>
      <c r="AE169" s="53"/>
    </row>
    <row r="170" spans="1:31" s="16" customFormat="1" ht="15" customHeight="1">
      <c r="A170" s="24"/>
      <c r="B170" s="225"/>
      <c r="C170" s="226"/>
      <c r="D170" s="227"/>
      <c r="E170" s="233"/>
      <c r="F170" s="234"/>
      <c r="G170" s="235" t="s">
        <v>1</v>
      </c>
      <c r="H170" s="235"/>
      <c r="I170" s="235" t="s">
        <v>2</v>
      </c>
      <c r="J170" s="235"/>
      <c r="K170" s="235" t="s">
        <v>3</v>
      </c>
      <c r="L170" s="235"/>
      <c r="M170" s="245"/>
      <c r="N170" s="245"/>
      <c r="O170" s="237" t="s">
        <v>58</v>
      </c>
      <c r="P170" s="237"/>
      <c r="Q170" s="237" t="s">
        <v>46</v>
      </c>
      <c r="R170" s="237"/>
      <c r="S170" s="237" t="s">
        <v>40</v>
      </c>
      <c r="T170" s="237"/>
      <c r="U170" s="237" t="s">
        <v>41</v>
      </c>
      <c r="V170" s="237"/>
      <c r="W170" s="237" t="s">
        <v>42</v>
      </c>
      <c r="X170" s="240"/>
      <c r="Y170" s="52"/>
      <c r="Z170" s="53"/>
      <c r="AA170" s="53"/>
      <c r="AB170" s="53"/>
      <c r="AC170" s="53"/>
      <c r="AD170" s="53"/>
      <c r="AE170" s="53"/>
    </row>
    <row r="171" spans="1:31" s="16" customFormat="1" ht="15" customHeight="1">
      <c r="A171" s="24"/>
      <c r="B171" s="228"/>
      <c r="C171" s="229"/>
      <c r="D171" s="230"/>
      <c r="E171" s="84" t="s">
        <v>21</v>
      </c>
      <c r="F171" s="84" t="s">
        <v>22</v>
      </c>
      <c r="G171" s="84" t="s">
        <v>21</v>
      </c>
      <c r="H171" s="84" t="s">
        <v>22</v>
      </c>
      <c r="I171" s="84" t="s">
        <v>21</v>
      </c>
      <c r="J171" s="84" t="s">
        <v>22</v>
      </c>
      <c r="K171" s="84" t="s">
        <v>21</v>
      </c>
      <c r="L171" s="84" t="s">
        <v>22</v>
      </c>
      <c r="M171" s="84" t="s">
        <v>21</v>
      </c>
      <c r="N171" s="84" t="s">
        <v>22</v>
      </c>
      <c r="O171" s="84" t="s">
        <v>21</v>
      </c>
      <c r="P171" s="84" t="s">
        <v>22</v>
      </c>
      <c r="Q171" s="84" t="s">
        <v>21</v>
      </c>
      <c r="R171" s="84" t="s">
        <v>22</v>
      </c>
      <c r="S171" s="84" t="s">
        <v>21</v>
      </c>
      <c r="T171" s="84" t="s">
        <v>22</v>
      </c>
      <c r="U171" s="84" t="s">
        <v>21</v>
      </c>
      <c r="V171" s="84" t="s">
        <v>22</v>
      </c>
      <c r="W171" s="84" t="s">
        <v>21</v>
      </c>
      <c r="X171" s="76" t="s">
        <v>22</v>
      </c>
      <c r="Y171" s="52"/>
      <c r="Z171" s="53"/>
      <c r="AA171" s="53"/>
      <c r="AB171" s="53"/>
      <c r="AC171" s="53"/>
      <c r="AD171" s="53"/>
      <c r="AE171" s="53"/>
    </row>
    <row r="172" spans="1:31" s="79" customFormat="1" ht="15" customHeight="1">
      <c r="A172" s="24"/>
      <c r="B172" s="247" t="s">
        <v>44</v>
      </c>
      <c r="C172" s="248"/>
      <c r="D172" s="249"/>
      <c r="E172" s="29">
        <f>E157+E126+E97+E70+E41</f>
        <v>609.5600000000001</v>
      </c>
      <c r="F172" s="29">
        <f>F157+F126+F97+F70+F41</f>
        <v>483.98</v>
      </c>
      <c r="G172" s="29">
        <f>G157-62+G126+G97+G70+G41</f>
        <v>271.5813333333333</v>
      </c>
      <c r="H172" s="29">
        <f>H157-60+H126+H97+H70+H41</f>
        <v>210.24873504273503</v>
      </c>
      <c r="I172" s="29">
        <f>I157+I126-7+I97+I70+I41</f>
        <v>300.24</v>
      </c>
      <c r="J172" s="29">
        <f>J157-20+J126+J97+J70+J41</f>
        <v>239.9289230769231</v>
      </c>
      <c r="K172" s="85">
        <f>K157+K126-100+K97+K70+K41</f>
        <v>1306.3760833333333</v>
      </c>
      <c r="L172" s="85">
        <f>L157+L126-130+L97+L70+L41</f>
        <v>1019.6956068376069</v>
      </c>
      <c r="M172" s="85">
        <f>M157+M126-470+M97+M70+M41</f>
        <v>9105.149666666666</v>
      </c>
      <c r="N172" s="85">
        <f>N157+N126-700+N97+N70+N41</f>
        <v>7222.760034188035</v>
      </c>
      <c r="O172" s="29">
        <f>O157+O126+O97+O70+O41</f>
        <v>5.261</v>
      </c>
      <c r="P172" s="29">
        <f>P157+P126+P97+P70+P41</f>
        <v>3.909730949801373</v>
      </c>
      <c r="Q172" s="29">
        <f>Q157+Q126+Q97+Q70+Q41</f>
        <v>12.497333333333332</v>
      </c>
      <c r="R172" s="29">
        <f>R157+R126+R97+R70+R41</f>
        <v>9.360314192849403</v>
      </c>
      <c r="S172" s="29">
        <f>S157+S126+S70-27+S97+S41</f>
        <v>253.05016666666668</v>
      </c>
      <c r="T172" s="29">
        <f>T157+T126+T97-5+T70+T41</f>
        <v>229.85722222222225</v>
      </c>
      <c r="U172" s="85">
        <f>U157+U126+U97+U70+U41</f>
        <v>4633.285</v>
      </c>
      <c r="V172" s="85">
        <f>V157+V126+V97+V70+V41</f>
        <v>3939.5475734922356</v>
      </c>
      <c r="W172" s="29">
        <f>W157+W126+W97+W70+W41</f>
        <v>72.50933333333334</v>
      </c>
      <c r="X172" s="68">
        <f>X157+X126+X97+X70+X41</f>
        <v>57.05786475261828</v>
      </c>
      <c r="Y172" s="86"/>
      <c r="Z172" s="87"/>
      <c r="AA172" s="87"/>
      <c r="AB172" s="87"/>
      <c r="AC172" s="87"/>
      <c r="AD172" s="98"/>
      <c r="AE172" s="98"/>
    </row>
    <row r="173" spans="1:31" s="79" customFormat="1" ht="15" customHeight="1">
      <c r="A173" s="24"/>
      <c r="B173" s="222" t="s">
        <v>45</v>
      </c>
      <c r="C173" s="223"/>
      <c r="D173" s="199"/>
      <c r="E173" s="29">
        <f>E172/5</f>
        <v>121.912</v>
      </c>
      <c r="F173" s="29">
        <f>F172/5</f>
        <v>96.796</v>
      </c>
      <c r="G173" s="29">
        <f aca="true" t="shared" si="48" ref="G173:O173">G172/5</f>
        <v>54.316266666666664</v>
      </c>
      <c r="H173" s="29">
        <f t="shared" si="48"/>
        <v>42.04974700854701</v>
      </c>
      <c r="I173" s="29">
        <f t="shared" si="48"/>
        <v>60.048</v>
      </c>
      <c r="J173" s="29">
        <f t="shared" si="48"/>
        <v>47.98578461538462</v>
      </c>
      <c r="K173" s="29">
        <f t="shared" si="48"/>
        <v>261.27521666666667</v>
      </c>
      <c r="L173" s="29">
        <f t="shared" si="48"/>
        <v>203.93912136752138</v>
      </c>
      <c r="M173" s="29">
        <f>M172/5</f>
        <v>1821.0299333333332</v>
      </c>
      <c r="N173" s="29">
        <f>N172/5</f>
        <v>1444.552006837607</v>
      </c>
      <c r="O173" s="77">
        <f t="shared" si="48"/>
        <v>1.0522</v>
      </c>
      <c r="P173" s="77">
        <f aca="true" t="shared" si="49" ref="P173:X173">P172/5</f>
        <v>0.7819461899602745</v>
      </c>
      <c r="Q173" s="77">
        <f t="shared" si="49"/>
        <v>2.4994666666666663</v>
      </c>
      <c r="R173" s="77">
        <f t="shared" si="49"/>
        <v>1.8720628385698805</v>
      </c>
      <c r="S173" s="29">
        <f>S172/5</f>
        <v>50.610033333333334</v>
      </c>
      <c r="T173" s="29">
        <f>T172/5</f>
        <v>45.97144444444445</v>
      </c>
      <c r="U173" s="29">
        <f>U172/5</f>
        <v>926.6569999999999</v>
      </c>
      <c r="V173" s="29">
        <f>V172/5</f>
        <v>787.9095146984471</v>
      </c>
      <c r="W173" s="29">
        <f t="shared" si="49"/>
        <v>14.501866666666668</v>
      </c>
      <c r="X173" s="68">
        <f t="shared" si="49"/>
        <v>11.411572950523656</v>
      </c>
      <c r="Y173" s="86"/>
      <c r="Z173" s="87"/>
      <c r="AA173" s="87"/>
      <c r="AB173" s="87"/>
      <c r="AC173" s="87"/>
      <c r="AD173" s="98"/>
      <c r="AE173" s="98"/>
    </row>
    <row r="174" spans="1:14" s="16" customFormat="1" ht="15" customHeight="1">
      <c r="A174" s="24"/>
      <c r="B174" s="31"/>
      <c r="C174" s="31"/>
      <c r="D174" s="31"/>
      <c r="E174" s="31"/>
      <c r="F174" s="31"/>
      <c r="G174" s="31"/>
      <c r="H174" s="31"/>
      <c r="I174" s="31"/>
      <c r="J174" s="31"/>
      <c r="K174" s="18"/>
      <c r="L174" s="18"/>
      <c r="M174" s="32"/>
      <c r="N174" s="33"/>
    </row>
    <row r="175" spans="1:14" s="79" customFormat="1" ht="15" customHeight="1">
      <c r="A175" s="24"/>
      <c r="B175" s="31"/>
      <c r="C175" s="31"/>
      <c r="D175" s="31"/>
      <c r="E175" s="13"/>
      <c r="F175" s="13"/>
      <c r="G175" s="12"/>
      <c r="H175" s="12"/>
      <c r="I175" s="12"/>
      <c r="J175" s="88"/>
      <c r="K175" s="18"/>
      <c r="L175" s="18"/>
      <c r="M175" s="89"/>
      <c r="N175" s="88"/>
    </row>
    <row r="176" spans="1:12" s="16" customFormat="1" ht="15" customHeight="1">
      <c r="A176" s="24"/>
      <c r="B176" s="143" t="s">
        <v>183</v>
      </c>
      <c r="C176" s="144"/>
      <c r="D176" s="144"/>
      <c r="E176" s="144"/>
      <c r="F176" s="144"/>
      <c r="G176" s="143"/>
      <c r="H176" s="143"/>
      <c r="I176" s="143"/>
      <c r="J176" s="143"/>
      <c r="K176" s="143"/>
      <c r="L176" s="143"/>
    </row>
    <row r="177" spans="1:12" s="16" customFormat="1" ht="15" customHeight="1">
      <c r="A177" s="24"/>
      <c r="B177" s="143" t="s">
        <v>117</v>
      </c>
      <c r="C177" s="144"/>
      <c r="D177" s="144"/>
      <c r="E177" s="144"/>
      <c r="F177" s="144"/>
      <c r="G177" s="143"/>
      <c r="H177" s="143"/>
      <c r="I177" s="143"/>
      <c r="J177" s="143"/>
      <c r="K177" s="143"/>
      <c r="L177" s="143"/>
    </row>
    <row r="178" spans="1:12" s="16" customFormat="1" ht="15" customHeight="1">
      <c r="A178" s="24"/>
      <c r="B178" s="143"/>
      <c r="C178" s="144"/>
      <c r="D178" s="144"/>
      <c r="E178" s="144"/>
      <c r="F178" s="144"/>
      <c r="G178" s="143"/>
      <c r="H178" s="143"/>
      <c r="I178" s="143"/>
      <c r="J178" s="143"/>
      <c r="K178" s="143"/>
      <c r="L178" s="143"/>
    </row>
    <row r="179" spans="1:32" s="16" customFormat="1" ht="15" customHeight="1">
      <c r="A179" s="24"/>
      <c r="B179" s="214" t="s">
        <v>105</v>
      </c>
      <c r="C179" s="216" t="s">
        <v>106</v>
      </c>
      <c r="D179" s="217"/>
      <c r="E179" s="217"/>
      <c r="F179" s="218"/>
      <c r="G179" s="216" t="s">
        <v>107</v>
      </c>
      <c r="H179" s="218"/>
      <c r="I179" s="216" t="s">
        <v>108</v>
      </c>
      <c r="J179" s="218"/>
      <c r="K179" s="203" t="s">
        <v>109</v>
      </c>
      <c r="L179" s="204"/>
      <c r="M179" s="207" t="s">
        <v>38</v>
      </c>
      <c r="N179" s="208"/>
      <c r="O179" s="208"/>
      <c r="P179" s="208"/>
      <c r="Q179" s="208"/>
      <c r="R179" s="209"/>
      <c r="S179" s="145"/>
      <c r="T179" s="146"/>
      <c r="U179" s="146"/>
      <c r="V179" s="146"/>
      <c r="W179" s="146"/>
      <c r="X179" s="146"/>
      <c r="Y179" s="147"/>
      <c r="Z179" s="147"/>
      <c r="AA179" s="147"/>
      <c r="AB179" s="147"/>
      <c r="AC179" s="147"/>
      <c r="AD179" s="147"/>
      <c r="AE179" s="147"/>
      <c r="AF179" s="147"/>
    </row>
    <row r="180" spans="1:32" s="16" customFormat="1" ht="15" customHeight="1">
      <c r="A180" s="24"/>
      <c r="B180" s="215"/>
      <c r="C180" s="219"/>
      <c r="D180" s="220"/>
      <c r="E180" s="220"/>
      <c r="F180" s="221"/>
      <c r="G180" s="219"/>
      <c r="H180" s="221"/>
      <c r="I180" s="219"/>
      <c r="J180" s="221"/>
      <c r="K180" s="205"/>
      <c r="L180" s="206"/>
      <c r="M180" s="207" t="s">
        <v>40</v>
      </c>
      <c r="N180" s="209"/>
      <c r="O180" s="207" t="s">
        <v>46</v>
      </c>
      <c r="P180" s="209"/>
      <c r="Q180" s="207" t="s">
        <v>40</v>
      </c>
      <c r="R180" s="209"/>
      <c r="S180" s="145"/>
      <c r="U180" s="146"/>
      <c r="V180" s="146"/>
      <c r="W180" s="146"/>
      <c r="X180" s="146"/>
      <c r="Y180" s="147"/>
      <c r="Z180" s="147"/>
      <c r="AA180" s="147"/>
      <c r="AB180" s="147"/>
      <c r="AC180" s="147"/>
      <c r="AD180" s="147"/>
      <c r="AE180" s="147"/>
      <c r="AF180" s="147"/>
    </row>
    <row r="181" spans="1:32" s="16" customFormat="1" ht="15" customHeight="1">
      <c r="A181" s="24"/>
      <c r="B181" s="191" t="s">
        <v>110</v>
      </c>
      <c r="C181" s="200">
        <v>1800</v>
      </c>
      <c r="D181" s="201"/>
      <c r="E181" s="201"/>
      <c r="F181" s="202"/>
      <c r="G181" s="200">
        <v>54</v>
      </c>
      <c r="H181" s="202"/>
      <c r="I181" s="200">
        <v>60</v>
      </c>
      <c r="J181" s="202"/>
      <c r="K181" s="200">
        <v>261</v>
      </c>
      <c r="L181" s="202"/>
      <c r="M181" s="200">
        <v>50</v>
      </c>
      <c r="N181" s="202"/>
      <c r="O181" s="210">
        <v>1</v>
      </c>
      <c r="P181" s="211"/>
      <c r="Q181" s="210">
        <v>50</v>
      </c>
      <c r="R181" s="211"/>
      <c r="S181" s="148"/>
      <c r="T181" s="146"/>
      <c r="U181" s="149"/>
      <c r="V181" s="149"/>
      <c r="W181" s="149"/>
      <c r="X181" s="149"/>
      <c r="Y181" s="147"/>
      <c r="Z181" s="147"/>
      <c r="AA181" s="147"/>
      <c r="AB181" s="147"/>
      <c r="AC181" s="147"/>
      <c r="AD181" s="147"/>
      <c r="AE181" s="147"/>
      <c r="AF181" s="147"/>
    </row>
    <row r="182" spans="1:32" s="16" customFormat="1" ht="15" customHeight="1">
      <c r="A182" s="24"/>
      <c r="B182" s="191" t="s">
        <v>111</v>
      </c>
      <c r="C182" s="200">
        <v>1400</v>
      </c>
      <c r="D182" s="201"/>
      <c r="E182" s="201"/>
      <c r="F182" s="202"/>
      <c r="G182" s="200">
        <v>42</v>
      </c>
      <c r="H182" s="202"/>
      <c r="I182" s="200">
        <v>47</v>
      </c>
      <c r="J182" s="202"/>
      <c r="K182" s="200">
        <v>203</v>
      </c>
      <c r="L182" s="202"/>
      <c r="M182" s="200">
        <v>45</v>
      </c>
      <c r="N182" s="202"/>
      <c r="O182" s="212">
        <v>0.9</v>
      </c>
      <c r="P182" s="213"/>
      <c r="Q182" s="210">
        <v>45</v>
      </c>
      <c r="R182" s="211"/>
      <c r="S182" s="148"/>
      <c r="T182" s="149"/>
      <c r="U182" s="149"/>
      <c r="V182" s="149"/>
      <c r="W182" s="149"/>
      <c r="X182" s="149"/>
      <c r="Y182" s="147"/>
      <c r="Z182" s="147"/>
      <c r="AA182" s="147"/>
      <c r="AB182" s="147"/>
      <c r="AC182" s="147"/>
      <c r="AD182" s="147"/>
      <c r="AE182" s="147"/>
      <c r="AF182" s="147"/>
    </row>
    <row r="183" spans="1:12" s="16" customFormat="1" ht="15" customHeight="1">
      <c r="A183" s="24"/>
      <c r="B183" s="31"/>
      <c r="C183" s="31"/>
      <c r="D183" s="31"/>
      <c r="E183" s="87"/>
      <c r="F183" s="87"/>
      <c r="G183" s="87"/>
      <c r="H183" s="31"/>
      <c r="I183" s="31"/>
      <c r="J183" s="31"/>
      <c r="K183" s="31"/>
      <c r="L183" s="31"/>
    </row>
    <row r="184" spans="1:14" s="79" customFormat="1" ht="15" customHeight="1">
      <c r="A184" s="24"/>
      <c r="B184" s="31"/>
      <c r="C184" s="31"/>
      <c r="D184" s="31"/>
      <c r="E184" s="92"/>
      <c r="F184" s="92"/>
      <c r="G184" s="12"/>
      <c r="H184" s="12"/>
      <c r="I184" s="13"/>
      <c r="J184" s="88"/>
      <c r="K184" s="18"/>
      <c r="L184" s="18"/>
      <c r="M184" s="88"/>
      <c r="N184" s="88"/>
    </row>
    <row r="185" spans="1:14" s="16" customFormat="1" ht="15" customHeight="1">
      <c r="A185" s="24"/>
      <c r="B185" s="12"/>
      <c r="C185" s="99"/>
      <c r="D185" s="99"/>
      <c r="E185" s="31"/>
      <c r="F185" s="87"/>
      <c r="G185" s="87"/>
      <c r="H185" s="87"/>
      <c r="I185" s="15"/>
      <c r="J185" s="12"/>
      <c r="K185" s="12"/>
      <c r="L185" s="13"/>
      <c r="M185" s="90"/>
      <c r="N185" s="90"/>
    </row>
    <row r="186" spans="1:14" s="16" customFormat="1" ht="15" customHeight="1">
      <c r="A186" s="24"/>
      <c r="B186" s="12"/>
      <c r="C186" s="92"/>
      <c r="D186" s="92"/>
      <c r="E186" s="14"/>
      <c r="F186" s="14"/>
      <c r="G186" s="14"/>
      <c r="H186" s="14"/>
      <c r="I186" s="37"/>
      <c r="J186" s="13"/>
      <c r="K186" s="13"/>
      <c r="L186" s="13"/>
      <c r="M186" s="18"/>
      <c r="N186" s="18"/>
    </row>
    <row r="187" spans="1:14" s="79" customFormat="1" ht="15" customHeight="1">
      <c r="A187" s="24"/>
      <c r="B187" s="36"/>
      <c r="C187" s="36"/>
      <c r="D187" s="36"/>
      <c r="E187" s="14"/>
      <c r="F187" s="15"/>
      <c r="G187" s="15"/>
      <c r="H187" s="15"/>
      <c r="I187" s="13"/>
      <c r="J187" s="37"/>
      <c r="K187" s="91"/>
      <c r="L187" s="91"/>
      <c r="M187" s="91"/>
      <c r="N187" s="91"/>
    </row>
    <row r="188" spans="1:14" s="16" customFormat="1" ht="15" customHeight="1">
      <c r="A188" s="24"/>
      <c r="B188" s="12" t="s">
        <v>53</v>
      </c>
      <c r="C188" s="92"/>
      <c r="D188" s="94"/>
      <c r="E188" s="15"/>
      <c r="F188" s="13"/>
      <c r="G188" s="13"/>
      <c r="H188" s="13"/>
      <c r="I188" s="13"/>
      <c r="J188" s="13" t="s">
        <v>49</v>
      </c>
      <c r="K188" s="13"/>
      <c r="L188" s="13"/>
      <c r="M188" s="33"/>
      <c r="N188" s="33"/>
    </row>
    <row r="189" spans="1:14" s="16" customFormat="1" ht="15" customHeight="1">
      <c r="A189" s="24"/>
      <c r="B189" s="12"/>
      <c r="C189" s="92"/>
      <c r="D189" s="94"/>
      <c r="E189" s="13"/>
      <c r="F189" s="13"/>
      <c r="G189" s="13"/>
      <c r="H189" s="12"/>
      <c r="I189" s="15"/>
      <c r="J189" s="13"/>
      <c r="K189" s="13"/>
      <c r="L189" s="13"/>
      <c r="M189" s="33"/>
      <c r="N189" s="33"/>
    </row>
    <row r="190" spans="1:29" s="16" customFormat="1" ht="15" customHeight="1">
      <c r="A190" s="24"/>
      <c r="B190" s="15" t="s">
        <v>82</v>
      </c>
      <c r="C190" s="15"/>
      <c r="D190" s="15"/>
      <c r="E190" s="12"/>
      <c r="F190" s="13"/>
      <c r="G190" s="13"/>
      <c r="H190" s="13"/>
      <c r="I190" s="13"/>
      <c r="J190" s="13" t="s">
        <v>83</v>
      </c>
      <c r="K190" s="13"/>
      <c r="L190" s="13"/>
      <c r="M190" s="33"/>
      <c r="N190" s="33"/>
      <c r="Y190" s="53"/>
      <c r="Z190" s="53"/>
      <c r="AA190" s="53"/>
      <c r="AB190" s="53"/>
      <c r="AC190" s="53"/>
    </row>
    <row r="191" spans="1:14" s="16" customFormat="1" ht="15" customHeight="1">
      <c r="A191" s="24"/>
      <c r="B191" s="12"/>
      <c r="C191" s="92"/>
      <c r="D191" s="92"/>
      <c r="E191" s="13"/>
      <c r="F191" s="93"/>
      <c r="G191" s="93"/>
      <c r="H191" s="15"/>
      <c r="I191" s="12"/>
      <c r="J191" s="13"/>
      <c r="K191" s="13"/>
      <c r="L191" s="13"/>
      <c r="M191" s="33"/>
      <c r="N191" s="33"/>
    </row>
    <row r="192" spans="1:14" s="16" customFormat="1" ht="15" customHeight="1">
      <c r="A192" s="24"/>
      <c r="B192" s="99" t="s">
        <v>66</v>
      </c>
      <c r="C192" s="12"/>
      <c r="D192" s="12"/>
      <c r="E192" s="13"/>
      <c r="F192" s="13"/>
      <c r="G192" s="12"/>
      <c r="H192" s="12"/>
      <c r="I192" s="12"/>
      <c r="J192" s="99" t="s">
        <v>86</v>
      </c>
      <c r="K192" s="12"/>
      <c r="L192" s="13"/>
      <c r="M192" s="90"/>
      <c r="N192" s="90"/>
    </row>
    <row r="193" spans="1:14" s="16" customFormat="1" ht="15" customHeight="1">
      <c r="A193" s="24"/>
      <c r="B193" s="12"/>
      <c r="C193" s="92"/>
      <c r="D193" s="92"/>
      <c r="E193" s="13"/>
      <c r="F193" s="15"/>
      <c r="G193" s="15"/>
      <c r="H193" s="15"/>
      <c r="I193" s="15"/>
      <c r="J193" s="13"/>
      <c r="K193" s="13"/>
      <c r="L193" s="13"/>
      <c r="M193" s="90"/>
      <c r="N193" s="90"/>
    </row>
    <row r="194" spans="1:14" s="16" customFormat="1" ht="15" customHeight="1">
      <c r="A194" s="24"/>
      <c r="B194" s="15" t="s">
        <v>119</v>
      </c>
      <c r="C194" s="93"/>
      <c r="D194" s="93"/>
      <c r="E194" s="93"/>
      <c r="F194" s="93"/>
      <c r="G194" s="15"/>
      <c r="H194" s="15"/>
      <c r="I194" s="15"/>
      <c r="J194" s="13" t="s">
        <v>128</v>
      </c>
      <c r="L194" s="13"/>
      <c r="M194" s="90"/>
      <c r="N194" s="90"/>
    </row>
    <row r="195" spans="1:14" s="16" customFormat="1" ht="15">
      <c r="A195" s="24"/>
      <c r="B195" s="34"/>
      <c r="C195" s="35"/>
      <c r="D195" s="35"/>
      <c r="E195" s="34"/>
      <c r="F195" s="35"/>
      <c r="G195" s="35"/>
      <c r="H195" s="34"/>
      <c r="I195" s="15"/>
      <c r="J195" s="35"/>
      <c r="K195" s="35"/>
      <c r="L195" s="35"/>
      <c r="M195" s="35"/>
      <c r="N195" s="35"/>
    </row>
    <row r="196" spans="1:14" s="16" customFormat="1" ht="14.25">
      <c r="A196" s="24"/>
      <c r="B196" s="34"/>
      <c r="C196" s="34"/>
      <c r="D196" s="34"/>
      <c r="E196" s="35"/>
      <c r="F196" s="35"/>
      <c r="G196" s="35"/>
      <c r="H196" s="35"/>
      <c r="I196" s="35"/>
      <c r="J196" s="34"/>
      <c r="K196" s="34"/>
      <c r="L196" s="34"/>
      <c r="M196" s="90"/>
      <c r="N196" s="90"/>
    </row>
    <row r="197" spans="1:14" s="16" customFormat="1" ht="14.25">
      <c r="A197" s="24"/>
      <c r="B197" s="34"/>
      <c r="C197" s="34"/>
      <c r="D197" s="34"/>
      <c r="E197" s="35"/>
      <c r="F197" s="35"/>
      <c r="G197" s="34"/>
      <c r="H197" s="34"/>
      <c r="I197" s="34"/>
      <c r="J197" s="34"/>
      <c r="K197" s="34"/>
      <c r="L197" s="34"/>
      <c r="M197" s="90"/>
      <c r="N197" s="90"/>
    </row>
    <row r="198" spans="1:14" s="16" customFormat="1" ht="14.25">
      <c r="A198" s="24"/>
      <c r="B198" s="34"/>
      <c r="C198" s="34"/>
      <c r="D198" s="34"/>
      <c r="E198" s="35"/>
      <c r="F198" s="35"/>
      <c r="G198" s="34"/>
      <c r="H198" s="34"/>
      <c r="I198" s="34"/>
      <c r="J198" s="34"/>
      <c r="K198" s="34"/>
      <c r="L198" s="34"/>
      <c r="M198" s="90"/>
      <c r="N198" s="90"/>
    </row>
    <row r="199" spans="1:14" s="16" customFormat="1" ht="14.25">
      <c r="A199" s="24"/>
      <c r="B199" s="34"/>
      <c r="C199" s="34"/>
      <c r="D199" s="34"/>
      <c r="E199" s="35"/>
      <c r="F199" s="35"/>
      <c r="G199" s="34"/>
      <c r="H199" s="34"/>
      <c r="I199" s="34"/>
      <c r="J199" s="34"/>
      <c r="K199" s="34"/>
      <c r="L199" s="34"/>
      <c r="M199" s="90"/>
      <c r="N199" s="90"/>
    </row>
    <row r="200" spans="1:14" s="16" customFormat="1" ht="12.75">
      <c r="A200" s="24"/>
      <c r="B200" s="18"/>
      <c r="C200" s="18"/>
      <c r="D200" s="18"/>
      <c r="E200" s="19"/>
      <c r="F200" s="19"/>
      <c r="G200" s="18"/>
      <c r="H200" s="18"/>
      <c r="I200" s="18"/>
      <c r="J200" s="18"/>
      <c r="K200" s="18"/>
      <c r="L200" s="18"/>
      <c r="M200" s="18"/>
      <c r="N200" s="18"/>
    </row>
    <row r="201" spans="1:14" s="16" customFormat="1" ht="12.75">
      <c r="A201" s="24"/>
      <c r="B201" s="18"/>
      <c r="C201" s="18"/>
      <c r="D201" s="18"/>
      <c r="E201" s="19"/>
      <c r="F201" s="19"/>
      <c r="G201" s="18"/>
      <c r="H201" s="18"/>
      <c r="I201" s="18"/>
      <c r="J201" s="18"/>
      <c r="K201" s="18"/>
      <c r="L201" s="18"/>
      <c r="M201" s="18"/>
      <c r="N201" s="18"/>
    </row>
    <row r="202" spans="1:14" s="16" customFormat="1" ht="12.75">
      <c r="A202" s="24"/>
      <c r="B202" s="18"/>
      <c r="C202" s="18"/>
      <c r="D202" s="18"/>
      <c r="E202" s="19"/>
      <c r="F202" s="19"/>
      <c r="G202" s="18"/>
      <c r="H202" s="18"/>
      <c r="I202" s="18"/>
      <c r="J202" s="18"/>
      <c r="K202" s="18"/>
      <c r="L202" s="18"/>
      <c r="M202" s="18"/>
      <c r="N202" s="18"/>
    </row>
    <row r="203" spans="1:14" s="16" customFormat="1" ht="12.75">
      <c r="A203" s="24"/>
      <c r="B203" s="18"/>
      <c r="C203" s="18"/>
      <c r="D203" s="18"/>
      <c r="E203" s="19"/>
      <c r="F203" s="19"/>
      <c r="G203" s="18"/>
      <c r="H203" s="18"/>
      <c r="I203" s="18"/>
      <c r="J203" s="18"/>
      <c r="K203" s="18"/>
      <c r="L203" s="18"/>
      <c r="M203" s="18"/>
      <c r="N203" s="18"/>
    </row>
    <row r="204" spans="1:14" s="16" customFormat="1" ht="12.75">
      <c r="A204" s="24"/>
      <c r="B204" s="18"/>
      <c r="C204" s="18"/>
      <c r="D204" s="18"/>
      <c r="E204" s="19"/>
      <c r="F204" s="19"/>
      <c r="G204" s="18"/>
      <c r="H204" s="18"/>
      <c r="I204" s="18"/>
      <c r="J204" s="18"/>
      <c r="K204" s="18"/>
      <c r="L204" s="18"/>
      <c r="M204" s="18"/>
      <c r="N204" s="18"/>
    </row>
    <row r="205" spans="1:14" s="16" customFormat="1" ht="12.75">
      <c r="A205" s="24"/>
      <c r="B205" s="18"/>
      <c r="C205" s="18"/>
      <c r="D205" s="18"/>
      <c r="E205" s="19"/>
      <c r="F205" s="19"/>
      <c r="G205" s="18"/>
      <c r="H205" s="18"/>
      <c r="I205" s="18"/>
      <c r="J205" s="18"/>
      <c r="K205" s="18"/>
      <c r="L205" s="18"/>
      <c r="M205" s="18"/>
      <c r="N205" s="18"/>
    </row>
    <row r="206" spans="1:14" s="16" customFormat="1" ht="12.75">
      <c r="A206" s="24"/>
      <c r="B206" s="18"/>
      <c r="C206" s="18"/>
      <c r="D206" s="18"/>
      <c r="E206" s="19"/>
      <c r="F206" s="19"/>
      <c r="G206" s="18"/>
      <c r="H206" s="18"/>
      <c r="I206" s="18"/>
      <c r="J206" s="18"/>
      <c r="K206" s="18"/>
      <c r="L206" s="18"/>
      <c r="M206" s="18"/>
      <c r="N206" s="18"/>
    </row>
    <row r="207" spans="1:14" s="16" customFormat="1" ht="12.75">
      <c r="A207" s="24"/>
      <c r="B207" s="18"/>
      <c r="C207" s="18"/>
      <c r="D207" s="18"/>
      <c r="E207" s="19"/>
      <c r="F207" s="19"/>
      <c r="G207" s="18"/>
      <c r="H207" s="18"/>
      <c r="I207" s="18"/>
      <c r="J207" s="18"/>
      <c r="K207" s="18"/>
      <c r="L207" s="18"/>
      <c r="M207" s="18"/>
      <c r="N207" s="18"/>
    </row>
    <row r="208" spans="1:14" s="16" customFormat="1" ht="12.75">
      <c r="A208" s="24"/>
      <c r="B208" s="18"/>
      <c r="C208" s="18"/>
      <c r="D208" s="18"/>
      <c r="E208" s="19"/>
      <c r="F208" s="19"/>
      <c r="G208" s="18"/>
      <c r="H208" s="18"/>
      <c r="I208" s="18"/>
      <c r="J208" s="18"/>
      <c r="K208" s="18"/>
      <c r="L208" s="18"/>
      <c r="M208" s="18"/>
      <c r="N208" s="18"/>
    </row>
    <row r="209" spans="1:14" s="16" customFormat="1" ht="12.75">
      <c r="A209" s="24"/>
      <c r="B209" s="18"/>
      <c r="C209" s="18"/>
      <c r="D209" s="18"/>
      <c r="E209" s="19"/>
      <c r="F209" s="19"/>
      <c r="G209" s="18"/>
      <c r="H209" s="18"/>
      <c r="I209" s="18"/>
      <c r="J209" s="18"/>
      <c r="K209" s="18"/>
      <c r="L209" s="18"/>
      <c r="M209" s="18"/>
      <c r="N209" s="18"/>
    </row>
    <row r="210" spans="1:14" s="16" customFormat="1" ht="12.75">
      <c r="A210" s="24"/>
      <c r="B210" s="18"/>
      <c r="C210" s="18"/>
      <c r="D210" s="18"/>
      <c r="E210" s="19"/>
      <c r="F210" s="19"/>
      <c r="G210" s="18"/>
      <c r="H210" s="18"/>
      <c r="I210" s="18"/>
      <c r="J210" s="18"/>
      <c r="K210" s="18"/>
      <c r="L210" s="18"/>
      <c r="M210" s="18"/>
      <c r="N210" s="18"/>
    </row>
    <row r="211" spans="1:14" s="16" customFormat="1" ht="12.75">
      <c r="A211" s="24"/>
      <c r="B211" s="18"/>
      <c r="C211" s="18"/>
      <c r="D211" s="18"/>
      <c r="E211" s="19"/>
      <c r="F211" s="19"/>
      <c r="G211" s="18"/>
      <c r="H211" s="18"/>
      <c r="I211" s="18"/>
      <c r="J211" s="18"/>
      <c r="K211" s="18"/>
      <c r="L211" s="18"/>
      <c r="M211" s="18"/>
      <c r="N211" s="18"/>
    </row>
    <row r="212" spans="1:14" s="16" customFormat="1" ht="12.75">
      <c r="A212" s="24"/>
      <c r="B212" s="18"/>
      <c r="C212" s="18"/>
      <c r="D212" s="18"/>
      <c r="E212" s="19"/>
      <c r="F212" s="19"/>
      <c r="G212" s="18"/>
      <c r="H212" s="18"/>
      <c r="I212" s="18"/>
      <c r="J212" s="18"/>
      <c r="K212" s="18"/>
      <c r="L212" s="18"/>
      <c r="M212" s="18"/>
      <c r="N212" s="18"/>
    </row>
    <row r="213" spans="1:14" s="16" customFormat="1" ht="12.75">
      <c r="A213" s="24"/>
      <c r="B213" s="18"/>
      <c r="C213" s="18"/>
      <c r="D213" s="18"/>
      <c r="E213" s="19"/>
      <c r="F213" s="19"/>
      <c r="G213" s="18"/>
      <c r="H213" s="18"/>
      <c r="I213" s="18"/>
      <c r="J213" s="18"/>
      <c r="K213" s="18"/>
      <c r="L213" s="18"/>
      <c r="M213" s="18"/>
      <c r="N213" s="18"/>
    </row>
    <row r="214" spans="1:14" s="16" customFormat="1" ht="12.75">
      <c r="A214" s="24"/>
      <c r="B214" s="18"/>
      <c r="C214" s="18"/>
      <c r="D214" s="18"/>
      <c r="E214" s="19"/>
      <c r="F214" s="19"/>
      <c r="G214" s="18"/>
      <c r="H214" s="18"/>
      <c r="I214" s="18"/>
      <c r="J214" s="18"/>
      <c r="K214" s="18"/>
      <c r="L214" s="18"/>
      <c r="M214" s="18"/>
      <c r="N214" s="18"/>
    </row>
    <row r="215" spans="1:14" s="16" customFormat="1" ht="12.75">
      <c r="A215" s="24"/>
      <c r="B215" s="18"/>
      <c r="C215" s="18"/>
      <c r="D215" s="18"/>
      <c r="E215" s="19"/>
      <c r="F215" s="19"/>
      <c r="G215" s="18"/>
      <c r="H215" s="18"/>
      <c r="I215" s="18"/>
      <c r="J215" s="18"/>
      <c r="K215" s="18"/>
      <c r="L215" s="18"/>
      <c r="M215" s="18"/>
      <c r="N215" s="18"/>
    </row>
    <row r="216" spans="1:14" s="16" customFormat="1" ht="12.75">
      <c r="A216" s="24"/>
      <c r="B216" s="18"/>
      <c r="C216" s="18"/>
      <c r="D216" s="18"/>
      <c r="E216" s="19"/>
      <c r="F216" s="19"/>
      <c r="G216" s="18"/>
      <c r="H216" s="18"/>
      <c r="I216" s="18"/>
      <c r="J216" s="18"/>
      <c r="K216" s="18"/>
      <c r="L216" s="18"/>
      <c r="M216" s="18"/>
      <c r="N216" s="18"/>
    </row>
    <row r="217" spans="1:14" s="16" customFormat="1" ht="12.75">
      <c r="A217" s="24"/>
      <c r="B217" s="18"/>
      <c r="C217" s="18"/>
      <c r="D217" s="18"/>
      <c r="E217" s="19"/>
      <c r="F217" s="19"/>
      <c r="G217" s="18"/>
      <c r="H217" s="18"/>
      <c r="I217" s="18"/>
      <c r="J217" s="18"/>
      <c r="K217" s="18"/>
      <c r="L217" s="18"/>
      <c r="M217" s="18"/>
      <c r="N217" s="18"/>
    </row>
    <row r="218" spans="1:14" s="16" customFormat="1" ht="12.75">
      <c r="A218" s="24"/>
      <c r="B218" s="18"/>
      <c r="C218" s="18"/>
      <c r="D218" s="18"/>
      <c r="E218" s="19"/>
      <c r="F218" s="19"/>
      <c r="G218" s="18"/>
      <c r="H218" s="18"/>
      <c r="I218" s="18"/>
      <c r="J218" s="18"/>
      <c r="K218" s="18"/>
      <c r="L218" s="18"/>
      <c r="M218" s="18"/>
      <c r="N218" s="18"/>
    </row>
    <row r="219" spans="1:14" s="16" customFormat="1" ht="12.75">
      <c r="A219" s="24"/>
      <c r="B219" s="18"/>
      <c r="C219" s="18"/>
      <c r="D219" s="18"/>
      <c r="E219" s="19"/>
      <c r="F219" s="19"/>
      <c r="G219" s="18"/>
      <c r="H219" s="18"/>
      <c r="I219" s="18"/>
      <c r="J219" s="18"/>
      <c r="K219" s="18"/>
      <c r="L219" s="18"/>
      <c r="M219" s="18"/>
      <c r="N219" s="18"/>
    </row>
    <row r="220" spans="1:14" s="16" customFormat="1" ht="12.75">
      <c r="A220" s="24"/>
      <c r="B220" s="18"/>
      <c r="C220" s="18"/>
      <c r="D220" s="18"/>
      <c r="E220" s="19"/>
      <c r="F220" s="19"/>
      <c r="G220" s="18"/>
      <c r="H220" s="18"/>
      <c r="I220" s="18"/>
      <c r="J220" s="18"/>
      <c r="K220" s="18"/>
      <c r="L220" s="18"/>
      <c r="M220" s="18"/>
      <c r="N220" s="18"/>
    </row>
    <row r="221" spans="1:14" s="16" customFormat="1" ht="12.75">
      <c r="A221" s="24"/>
      <c r="B221" s="18"/>
      <c r="C221" s="18"/>
      <c r="D221" s="18"/>
      <c r="E221" s="19"/>
      <c r="F221" s="19"/>
      <c r="G221" s="18"/>
      <c r="H221" s="18"/>
      <c r="I221" s="18"/>
      <c r="J221" s="18"/>
      <c r="K221" s="18"/>
      <c r="L221" s="18"/>
      <c r="M221" s="18"/>
      <c r="N221" s="18"/>
    </row>
    <row r="222" spans="1:14" s="16" customFormat="1" ht="12.75">
      <c r="A222" s="24"/>
      <c r="B222" s="18"/>
      <c r="C222" s="18"/>
      <c r="D222" s="18"/>
      <c r="E222" s="19"/>
      <c r="F222" s="19"/>
      <c r="G222" s="18"/>
      <c r="H222" s="18"/>
      <c r="I222" s="18"/>
      <c r="J222" s="18"/>
      <c r="K222" s="18"/>
      <c r="L222" s="18"/>
      <c r="M222" s="18"/>
      <c r="N222" s="18"/>
    </row>
    <row r="223" spans="1:14" s="16" customFormat="1" ht="12.75">
      <c r="A223" s="24"/>
      <c r="B223" s="18"/>
      <c r="C223" s="18"/>
      <c r="D223" s="18"/>
      <c r="E223" s="19"/>
      <c r="F223" s="19"/>
      <c r="G223" s="18"/>
      <c r="H223" s="18"/>
      <c r="I223" s="18"/>
      <c r="J223" s="18"/>
      <c r="K223" s="18"/>
      <c r="L223" s="18"/>
      <c r="M223" s="18"/>
      <c r="N223" s="18"/>
    </row>
    <row r="224" spans="1:14" s="16" customFormat="1" ht="12.75">
      <c r="A224" s="24"/>
      <c r="B224" s="18"/>
      <c r="C224" s="18"/>
      <c r="D224" s="18"/>
      <c r="E224" s="19"/>
      <c r="F224" s="19"/>
      <c r="G224" s="18"/>
      <c r="H224" s="18"/>
      <c r="I224" s="18"/>
      <c r="J224" s="18"/>
      <c r="K224" s="18"/>
      <c r="L224" s="18"/>
      <c r="M224" s="18"/>
      <c r="N224" s="18"/>
    </row>
  </sheetData>
  <sheetProtection/>
  <mergeCells count="57">
    <mergeCell ref="M5:N5"/>
    <mergeCell ref="O12:T12"/>
    <mergeCell ref="Q13:R13"/>
    <mergeCell ref="B172:D172"/>
    <mergeCell ref="K170:L170"/>
    <mergeCell ref="M169:N170"/>
    <mergeCell ref="S170:T170"/>
    <mergeCell ref="Q170:R170"/>
    <mergeCell ref="I13:J13"/>
    <mergeCell ref="K13:L13"/>
    <mergeCell ref="A9:X9"/>
    <mergeCell ref="A12:A13"/>
    <mergeCell ref="B12:B13"/>
    <mergeCell ref="C12:D13"/>
    <mergeCell ref="E12:F13"/>
    <mergeCell ref="G12:L12"/>
    <mergeCell ref="M12:N13"/>
    <mergeCell ref="S13:T13"/>
    <mergeCell ref="G13:H13"/>
    <mergeCell ref="U12:X12"/>
    <mergeCell ref="U169:X169"/>
    <mergeCell ref="U170:V170"/>
    <mergeCell ref="W170:X170"/>
    <mergeCell ref="W13:X13"/>
    <mergeCell ref="U13:V13"/>
    <mergeCell ref="O13:P13"/>
    <mergeCell ref="O169:T169"/>
    <mergeCell ref="O170:P170"/>
    <mergeCell ref="M180:N180"/>
    <mergeCell ref="O180:P180"/>
    <mergeCell ref="Q180:R180"/>
    <mergeCell ref="B173:D173"/>
    <mergeCell ref="B169:D171"/>
    <mergeCell ref="E169:F170"/>
    <mergeCell ref="I170:J170"/>
    <mergeCell ref="G169:L169"/>
    <mergeCell ref="G170:H170"/>
    <mergeCell ref="M182:N182"/>
    <mergeCell ref="O182:P182"/>
    <mergeCell ref="Q182:R182"/>
    <mergeCell ref="B179:B180"/>
    <mergeCell ref="C179:F180"/>
    <mergeCell ref="G179:H180"/>
    <mergeCell ref="I179:J180"/>
    <mergeCell ref="I181:J181"/>
    <mergeCell ref="K181:L181"/>
    <mergeCell ref="M181:N181"/>
    <mergeCell ref="C182:F182"/>
    <mergeCell ref="G182:H182"/>
    <mergeCell ref="I182:J182"/>
    <mergeCell ref="K182:L182"/>
    <mergeCell ref="C181:F181"/>
    <mergeCell ref="G181:H181"/>
    <mergeCell ref="K179:L180"/>
    <mergeCell ref="M179:R179"/>
    <mergeCell ref="Q181:R181"/>
    <mergeCell ref="O181:P181"/>
  </mergeCells>
  <printOptions/>
  <pageMargins left="0" right="0" top="0" bottom="0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2021-01-12T12:01:52Z</cp:lastPrinted>
  <dcterms:created xsi:type="dcterms:W3CDTF">2010-07-29T06:39:54Z</dcterms:created>
  <dcterms:modified xsi:type="dcterms:W3CDTF">2021-01-13T05:56:49Z</dcterms:modified>
  <cp:category/>
  <cp:version/>
  <cp:contentType/>
  <cp:contentStatus/>
</cp:coreProperties>
</file>